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geschäftlich\Kundendaten\VKR\3_Verlegerichtlinie RL-03\Dokumente\Anlagen\3 Bemessung\"/>
    </mc:Choice>
  </mc:AlternateContent>
  <xr:revisionPtr revIDLastSave="0" documentId="13_ncr:1_{5EE0C0A0-FB9D-441A-BB71-EEF1E563BFA5}" xr6:coauthVersionLast="37" xr6:coauthVersionMax="37" xr10:uidLastSave="{00000000-0000-0000-0000-000000000000}"/>
  <bookViews>
    <workbookView xWindow="0" yWindow="460" windowWidth="27400" windowHeight="21060" firstSheet="2" activeTab="2" xr2:uid="{00000000-000D-0000-FFFF-FFFF00000000}"/>
  </bookViews>
  <sheets>
    <sheet name="PP-Normabmessungen" sheetId="4" r:id="rId1"/>
    <sheet name="PP-Innenabmessungen" sheetId="5" r:id="rId2"/>
    <sheet name="PP-Vollfüllung SN 4" sheetId="7" r:id="rId3"/>
    <sheet name="PP-Vollfüllung SN 8" sheetId="6" r:id="rId4"/>
    <sheet name="PP-Vollfüllung SN12" sheetId="8" r:id="rId5"/>
    <sheet name="PP-Vollfüllung SN16" sheetId="9" r:id="rId6"/>
    <sheet name="Wandrauhigkeiten &amp; Teilfüllung" sheetId="12" r:id="rId7"/>
    <sheet name="Legende" sheetId="13" r:id="rId8"/>
  </sheets>
  <definedNames>
    <definedName name="dn" localSheetId="7">Legende!$B$19:$B$26</definedName>
    <definedName name="dn" localSheetId="1">'PP-Innenabmessungen'!$B$14:$B$26</definedName>
    <definedName name="dn" localSheetId="0">'PP-Normabmessungen'!$B$14:$B$26</definedName>
    <definedName name="dn" localSheetId="2">'PP-Vollfüllung SN 4'!$B$15:$B$27</definedName>
    <definedName name="dn" localSheetId="3">'PP-Vollfüllung SN 8'!$B$15:$B$27</definedName>
    <definedName name="dn" localSheetId="4">'PP-Vollfüllung SN12'!$B$15:$B$27</definedName>
    <definedName name="dn" localSheetId="5">'PP-Vollfüllung SN16'!$B$15:$B$27</definedName>
    <definedName name="dn" localSheetId="6">'Wandrauhigkeiten &amp; Teilfüllung'!$B$19:$B$26</definedName>
    <definedName name="dn">#REF!</definedName>
    <definedName name="dnpp" localSheetId="7">#REF!</definedName>
    <definedName name="dnpp" localSheetId="1">#REF!</definedName>
    <definedName name="dnpp" localSheetId="2">#REF!</definedName>
    <definedName name="dnpp" localSheetId="3">#REF!</definedName>
    <definedName name="dnpp" localSheetId="4">#REF!</definedName>
    <definedName name="dnpp" localSheetId="5">#REF!</definedName>
    <definedName name="dnpp" localSheetId="6">#REF!</definedName>
    <definedName name="dnpp">#REF!</definedName>
    <definedName name="dnpp1" localSheetId="7">#REF!</definedName>
    <definedName name="dnpp1" localSheetId="2">#REF!</definedName>
    <definedName name="dnpp1" localSheetId="3">#REF!</definedName>
    <definedName name="dnpp1" localSheetId="4">#REF!</definedName>
    <definedName name="dnpp1" localSheetId="5">#REF!</definedName>
    <definedName name="dnpp1" localSheetId="6">#REF!</definedName>
    <definedName name="dnpp1">#REF!</definedName>
  </definedNames>
  <calcPr calcId="179021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5" l="1"/>
  <c r="C27" i="6"/>
  <c r="AD27" i="6"/>
  <c r="G25" i="5"/>
  <c r="C26" i="6"/>
  <c r="AD26" i="6"/>
  <c r="G24" i="5"/>
  <c r="C25" i="6"/>
  <c r="AD25" i="6"/>
  <c r="G23" i="5"/>
  <c r="C24" i="6"/>
  <c r="AD24" i="6"/>
  <c r="G22" i="5"/>
  <c r="C23" i="6"/>
  <c r="AD23" i="6"/>
  <c r="G21" i="5"/>
  <c r="C22" i="6"/>
  <c r="AD22" i="6"/>
  <c r="G20" i="5"/>
  <c r="C21" i="6"/>
  <c r="AD21" i="6"/>
  <c r="G19" i="5"/>
  <c r="C20" i="6"/>
  <c r="AD20" i="6"/>
  <c r="G18" i="5"/>
  <c r="C19" i="6"/>
  <c r="AD19" i="6"/>
  <c r="G17" i="5"/>
  <c r="C18" i="6"/>
  <c r="AD18" i="6"/>
  <c r="G16" i="5"/>
  <c r="C17" i="6"/>
  <c r="AD17" i="6"/>
  <c r="G15" i="5"/>
  <c r="C16" i="6"/>
  <c r="AD16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X27" i="6"/>
  <c r="X26" i="6"/>
  <c r="X25" i="6"/>
  <c r="X24" i="6"/>
  <c r="X23" i="6"/>
  <c r="X22" i="6"/>
  <c r="X21" i="6"/>
  <c r="X20" i="6"/>
  <c r="X19" i="6"/>
  <c r="X18" i="6"/>
  <c r="X17" i="6"/>
  <c r="X16" i="6"/>
  <c r="U27" i="6"/>
  <c r="U26" i="6"/>
  <c r="U25" i="6"/>
  <c r="U24" i="6"/>
  <c r="U23" i="6"/>
  <c r="U22" i="6"/>
  <c r="U21" i="6"/>
  <c r="U20" i="6"/>
  <c r="U19" i="6"/>
  <c r="U18" i="6"/>
  <c r="U17" i="6"/>
  <c r="U16" i="6"/>
  <c r="R27" i="6"/>
  <c r="R26" i="6"/>
  <c r="R25" i="6"/>
  <c r="R24" i="6"/>
  <c r="R23" i="6"/>
  <c r="R22" i="6"/>
  <c r="R21" i="6"/>
  <c r="R20" i="6"/>
  <c r="R19" i="6"/>
  <c r="R18" i="6"/>
  <c r="R17" i="6"/>
  <c r="R16" i="6"/>
  <c r="O27" i="6"/>
  <c r="O26" i="6"/>
  <c r="O25" i="6"/>
  <c r="O24" i="6"/>
  <c r="O23" i="6"/>
  <c r="O22" i="6"/>
  <c r="O21" i="6"/>
  <c r="O20" i="6"/>
  <c r="O19" i="6"/>
  <c r="O18" i="6"/>
  <c r="O17" i="6"/>
  <c r="O16" i="6"/>
  <c r="L27" i="6"/>
  <c r="L26" i="6"/>
  <c r="L25" i="6"/>
  <c r="L24" i="6"/>
  <c r="L23" i="6"/>
  <c r="L22" i="6"/>
  <c r="L21" i="6"/>
  <c r="L20" i="6"/>
  <c r="L19" i="6"/>
  <c r="L18" i="6"/>
  <c r="L17" i="6"/>
  <c r="L16" i="6"/>
  <c r="I27" i="6"/>
  <c r="I26" i="6"/>
  <c r="I25" i="6"/>
  <c r="I24" i="6"/>
  <c r="I23" i="6"/>
  <c r="I22" i="6"/>
  <c r="I21" i="6"/>
  <c r="I20" i="6"/>
  <c r="I19" i="6"/>
  <c r="I18" i="6"/>
  <c r="I17" i="6"/>
  <c r="I16" i="6"/>
  <c r="F27" i="6"/>
  <c r="F26" i="6"/>
  <c r="F25" i="6"/>
  <c r="F24" i="6"/>
  <c r="F23" i="6"/>
  <c r="F22" i="6"/>
  <c r="F21" i="6"/>
  <c r="F20" i="6"/>
  <c r="F19" i="6"/>
  <c r="F18" i="6"/>
  <c r="F17" i="6"/>
  <c r="D26" i="5"/>
  <c r="C27" i="7"/>
  <c r="AD27" i="7"/>
  <c r="D25" i="5"/>
  <c r="C26" i="7"/>
  <c r="AD26" i="7"/>
  <c r="D24" i="5"/>
  <c r="C25" i="7"/>
  <c r="AD25" i="7"/>
  <c r="D23" i="5"/>
  <c r="C24" i="7"/>
  <c r="AD24" i="7"/>
  <c r="D22" i="5"/>
  <c r="C23" i="7"/>
  <c r="AD23" i="7"/>
  <c r="D21" i="5"/>
  <c r="C22" i="7"/>
  <c r="AD22" i="7"/>
  <c r="D20" i="5"/>
  <c r="C21" i="7"/>
  <c r="AD21" i="7"/>
  <c r="D19" i="5"/>
  <c r="C20" i="7"/>
  <c r="AD20" i="7"/>
  <c r="D18" i="5"/>
  <c r="C19" i="7"/>
  <c r="AD19" i="7"/>
  <c r="D17" i="5"/>
  <c r="C18" i="7"/>
  <c r="AD18" i="7"/>
  <c r="D16" i="5"/>
  <c r="C17" i="7"/>
  <c r="AD17" i="7"/>
  <c r="D15" i="5"/>
  <c r="C16" i="7"/>
  <c r="AD16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X27" i="7"/>
  <c r="X26" i="7"/>
  <c r="X25" i="7"/>
  <c r="X24" i="7"/>
  <c r="X23" i="7"/>
  <c r="X22" i="7"/>
  <c r="X21" i="7"/>
  <c r="X20" i="7"/>
  <c r="X19" i="7"/>
  <c r="X18" i="7"/>
  <c r="X17" i="7"/>
  <c r="X16" i="7"/>
  <c r="U27" i="7"/>
  <c r="U26" i="7"/>
  <c r="U25" i="7"/>
  <c r="U24" i="7"/>
  <c r="U23" i="7"/>
  <c r="U22" i="7"/>
  <c r="U21" i="7"/>
  <c r="U20" i="7"/>
  <c r="U19" i="7"/>
  <c r="U18" i="7"/>
  <c r="U17" i="7"/>
  <c r="U16" i="7"/>
  <c r="R27" i="7"/>
  <c r="R26" i="7"/>
  <c r="R25" i="7"/>
  <c r="R24" i="7"/>
  <c r="R23" i="7"/>
  <c r="R22" i="7"/>
  <c r="R21" i="7"/>
  <c r="R20" i="7"/>
  <c r="R19" i="7"/>
  <c r="R18" i="7"/>
  <c r="R17" i="7"/>
  <c r="R16" i="7"/>
  <c r="O27" i="7"/>
  <c r="O26" i="7"/>
  <c r="O25" i="7"/>
  <c r="O24" i="7"/>
  <c r="O23" i="7"/>
  <c r="O22" i="7"/>
  <c r="O21" i="7"/>
  <c r="O20" i="7"/>
  <c r="O19" i="7"/>
  <c r="O18" i="7"/>
  <c r="O17" i="7"/>
  <c r="O16" i="7"/>
  <c r="L27" i="7"/>
  <c r="L26" i="7"/>
  <c r="L25" i="7"/>
  <c r="L24" i="7"/>
  <c r="L23" i="7"/>
  <c r="L22" i="7"/>
  <c r="L21" i="7"/>
  <c r="L20" i="7"/>
  <c r="L19" i="7"/>
  <c r="L18" i="7"/>
  <c r="L17" i="7"/>
  <c r="L16" i="7"/>
  <c r="I27" i="7"/>
  <c r="I26" i="7"/>
  <c r="I25" i="7"/>
  <c r="I24" i="7"/>
  <c r="I23" i="7"/>
  <c r="I22" i="7"/>
  <c r="I21" i="7"/>
  <c r="I20" i="7"/>
  <c r="I19" i="7"/>
  <c r="I18" i="7"/>
  <c r="I17" i="7"/>
  <c r="I16" i="7"/>
  <c r="F27" i="7"/>
  <c r="F26" i="7"/>
  <c r="F25" i="7"/>
  <c r="F24" i="7"/>
  <c r="F23" i="7"/>
  <c r="F22" i="7"/>
  <c r="F21" i="7"/>
  <c r="F20" i="7"/>
  <c r="F19" i="7"/>
  <c r="F18" i="7"/>
  <c r="F17" i="7"/>
  <c r="F16" i="7"/>
  <c r="F16" i="6"/>
  <c r="J26" i="5"/>
  <c r="C27" i="8"/>
  <c r="AD27" i="8"/>
  <c r="J25" i="5"/>
  <c r="C26" i="8"/>
  <c r="AD26" i="8"/>
  <c r="J24" i="5"/>
  <c r="C25" i="8"/>
  <c r="AD25" i="8"/>
  <c r="J23" i="5"/>
  <c r="C24" i="8"/>
  <c r="AD24" i="8"/>
  <c r="J22" i="5"/>
  <c r="C23" i="8"/>
  <c r="AD23" i="8"/>
  <c r="J21" i="5"/>
  <c r="C22" i="8"/>
  <c r="AD22" i="8"/>
  <c r="J20" i="5"/>
  <c r="C21" i="8"/>
  <c r="AD21" i="8"/>
  <c r="J19" i="5"/>
  <c r="C20" i="8"/>
  <c r="AD20" i="8"/>
  <c r="J18" i="5"/>
  <c r="C19" i="8"/>
  <c r="AD19" i="8"/>
  <c r="J17" i="5"/>
  <c r="C18" i="8"/>
  <c r="AD18" i="8"/>
  <c r="J16" i="5"/>
  <c r="C17" i="8"/>
  <c r="AD17" i="8"/>
  <c r="J15" i="5"/>
  <c r="C16" i="8"/>
  <c r="AD16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X27" i="8"/>
  <c r="X26" i="8"/>
  <c r="X25" i="8"/>
  <c r="X24" i="8"/>
  <c r="X23" i="8"/>
  <c r="X22" i="8"/>
  <c r="X21" i="8"/>
  <c r="X20" i="8"/>
  <c r="X19" i="8"/>
  <c r="X18" i="8"/>
  <c r="X17" i="8"/>
  <c r="X16" i="8"/>
  <c r="U27" i="8"/>
  <c r="U26" i="8"/>
  <c r="U25" i="8"/>
  <c r="U24" i="8"/>
  <c r="U23" i="8"/>
  <c r="U22" i="8"/>
  <c r="U21" i="8"/>
  <c r="U20" i="8"/>
  <c r="U19" i="8"/>
  <c r="U18" i="8"/>
  <c r="U17" i="8"/>
  <c r="U16" i="8"/>
  <c r="R27" i="8"/>
  <c r="R26" i="8"/>
  <c r="R25" i="8"/>
  <c r="R24" i="8"/>
  <c r="R23" i="8"/>
  <c r="R22" i="8"/>
  <c r="R21" i="8"/>
  <c r="R20" i="8"/>
  <c r="R19" i="8"/>
  <c r="R18" i="8"/>
  <c r="R17" i="8"/>
  <c r="R16" i="8"/>
  <c r="O27" i="8"/>
  <c r="O26" i="8"/>
  <c r="O25" i="8"/>
  <c r="O24" i="8"/>
  <c r="O23" i="8"/>
  <c r="O22" i="8"/>
  <c r="O21" i="8"/>
  <c r="O20" i="8"/>
  <c r="O19" i="8"/>
  <c r="O18" i="8"/>
  <c r="O17" i="8"/>
  <c r="O16" i="8"/>
  <c r="L27" i="8"/>
  <c r="L26" i="8"/>
  <c r="L25" i="8"/>
  <c r="L24" i="8"/>
  <c r="L23" i="8"/>
  <c r="L22" i="8"/>
  <c r="L21" i="8"/>
  <c r="L20" i="8"/>
  <c r="L19" i="8"/>
  <c r="L18" i="8"/>
  <c r="L17" i="8"/>
  <c r="L16" i="8"/>
  <c r="I27" i="8"/>
  <c r="I26" i="8"/>
  <c r="I25" i="8"/>
  <c r="I24" i="8"/>
  <c r="I23" i="8"/>
  <c r="I22" i="8"/>
  <c r="I21" i="8"/>
  <c r="I20" i="8"/>
  <c r="I19" i="8"/>
  <c r="I18" i="8"/>
  <c r="I17" i="8"/>
  <c r="I16" i="8"/>
  <c r="F27" i="8"/>
  <c r="F26" i="8"/>
  <c r="F25" i="8"/>
  <c r="F24" i="8"/>
  <c r="F23" i="8"/>
  <c r="F22" i="8"/>
  <c r="F21" i="8"/>
  <c r="F20" i="8"/>
  <c r="F19" i="8"/>
  <c r="F18" i="8"/>
  <c r="F17" i="8"/>
  <c r="F16" i="8"/>
  <c r="M20" i="5"/>
  <c r="C21" i="9"/>
  <c r="AD21" i="9"/>
  <c r="M15" i="5"/>
  <c r="C16" i="9"/>
  <c r="F16" i="9"/>
  <c r="D21" i="7"/>
  <c r="D20" i="6"/>
  <c r="AE20" i="6"/>
  <c r="AB20" i="6"/>
  <c r="Y20" i="6"/>
  <c r="V20" i="6"/>
  <c r="S20" i="6"/>
  <c r="P20" i="6"/>
  <c r="M20" i="6"/>
  <c r="J20" i="6"/>
  <c r="G20" i="6"/>
  <c r="D19" i="6"/>
  <c r="AE19" i="6"/>
  <c r="AB19" i="6"/>
  <c r="Y19" i="6"/>
  <c r="V19" i="6"/>
  <c r="S19" i="6"/>
  <c r="P19" i="6"/>
  <c r="M19" i="6"/>
  <c r="J19" i="6"/>
  <c r="G19" i="6"/>
  <c r="D18" i="6"/>
  <c r="AE18" i="6"/>
  <c r="AB18" i="6"/>
  <c r="Y18" i="6"/>
  <c r="V18" i="6"/>
  <c r="S18" i="6"/>
  <c r="P18" i="6"/>
  <c r="M18" i="6"/>
  <c r="J18" i="6"/>
  <c r="G18" i="6"/>
  <c r="D17" i="6"/>
  <c r="AE17" i="6"/>
  <c r="AB17" i="6"/>
  <c r="Y17" i="6"/>
  <c r="V17" i="6"/>
  <c r="S17" i="6"/>
  <c r="P17" i="6"/>
  <c r="M17" i="6"/>
  <c r="J17" i="6"/>
  <c r="G17" i="6"/>
  <c r="D16" i="6"/>
  <c r="AE16" i="6"/>
  <c r="AB16" i="6"/>
  <c r="Y16" i="6"/>
  <c r="V16" i="6"/>
  <c r="S16" i="6"/>
  <c r="P16" i="6"/>
  <c r="M16" i="6"/>
  <c r="J16" i="6"/>
  <c r="G16" i="6"/>
  <c r="E15" i="5"/>
  <c r="E16" i="5"/>
  <c r="E17" i="5"/>
  <c r="E18" i="5"/>
  <c r="E19" i="5"/>
  <c r="L26" i="4"/>
  <c r="L25" i="4"/>
  <c r="L24" i="4"/>
  <c r="L23" i="4"/>
  <c r="L22" i="4"/>
  <c r="L21" i="4"/>
  <c r="L20" i="4"/>
  <c r="L19" i="4"/>
  <c r="L18" i="4"/>
  <c r="L17" i="4"/>
  <c r="L16" i="4"/>
  <c r="L15" i="4"/>
  <c r="H26" i="4"/>
  <c r="H25" i="4"/>
  <c r="H24" i="4"/>
  <c r="H23" i="4"/>
  <c r="H22" i="4"/>
  <c r="H21" i="4"/>
  <c r="H20" i="4"/>
  <c r="H19" i="4"/>
  <c r="H18" i="4"/>
  <c r="H17" i="4"/>
  <c r="H16" i="4"/>
  <c r="H15" i="4"/>
  <c r="M26" i="5"/>
  <c r="C27" i="9"/>
  <c r="AD27" i="9"/>
  <c r="M25" i="5"/>
  <c r="C26" i="9"/>
  <c r="AD26" i="9"/>
  <c r="M24" i="5"/>
  <c r="C25" i="9"/>
  <c r="AD25" i="9"/>
  <c r="M23" i="5"/>
  <c r="C24" i="9"/>
  <c r="AD24" i="9"/>
  <c r="M22" i="5"/>
  <c r="C23" i="9"/>
  <c r="AD23" i="9"/>
  <c r="M21" i="5"/>
  <c r="C22" i="9"/>
  <c r="AD22" i="9"/>
  <c r="M19" i="5"/>
  <c r="C20" i="9"/>
  <c r="AD20" i="9"/>
  <c r="M18" i="5"/>
  <c r="C19" i="9"/>
  <c r="AD19" i="9"/>
  <c r="M17" i="5"/>
  <c r="C18" i="9"/>
  <c r="AD18" i="9"/>
  <c r="M16" i="5"/>
  <c r="C17" i="9"/>
  <c r="AD17" i="9"/>
  <c r="AD16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X27" i="9"/>
  <c r="X26" i="9"/>
  <c r="X25" i="9"/>
  <c r="X24" i="9"/>
  <c r="X23" i="9"/>
  <c r="X22" i="9"/>
  <c r="X21" i="9"/>
  <c r="X20" i="9"/>
  <c r="X19" i="9"/>
  <c r="X18" i="9"/>
  <c r="X17" i="9"/>
  <c r="X16" i="9"/>
  <c r="U27" i="9"/>
  <c r="U26" i="9"/>
  <c r="U25" i="9"/>
  <c r="U24" i="9"/>
  <c r="U23" i="9"/>
  <c r="U22" i="9"/>
  <c r="U21" i="9"/>
  <c r="U20" i="9"/>
  <c r="U19" i="9"/>
  <c r="U18" i="9"/>
  <c r="U17" i="9"/>
  <c r="U16" i="9"/>
  <c r="R27" i="9"/>
  <c r="R26" i="9"/>
  <c r="R25" i="9"/>
  <c r="R24" i="9"/>
  <c r="R23" i="9"/>
  <c r="R22" i="9"/>
  <c r="R21" i="9"/>
  <c r="R20" i="9"/>
  <c r="R19" i="9"/>
  <c r="R18" i="9"/>
  <c r="R17" i="9"/>
  <c r="R16" i="9"/>
  <c r="F27" i="9"/>
  <c r="F26" i="9"/>
  <c r="F25" i="9"/>
  <c r="F24" i="9"/>
  <c r="F23" i="9"/>
  <c r="F22" i="9"/>
  <c r="F21" i="9"/>
  <c r="F20" i="9"/>
  <c r="F19" i="9"/>
  <c r="F18" i="9"/>
  <c r="F17" i="9"/>
  <c r="I27" i="9"/>
  <c r="I26" i="9"/>
  <c r="I25" i="9"/>
  <c r="I24" i="9"/>
  <c r="I23" i="9"/>
  <c r="I22" i="9"/>
  <c r="I21" i="9"/>
  <c r="I20" i="9"/>
  <c r="I19" i="9"/>
  <c r="I18" i="9"/>
  <c r="I17" i="9"/>
  <c r="I16" i="9"/>
  <c r="L27" i="9"/>
  <c r="L26" i="9"/>
  <c r="L25" i="9"/>
  <c r="L24" i="9"/>
  <c r="L23" i="9"/>
  <c r="L22" i="9"/>
  <c r="L21" i="9"/>
  <c r="L20" i="9"/>
  <c r="L19" i="9"/>
  <c r="L18" i="9"/>
  <c r="L17" i="9"/>
  <c r="L16" i="9"/>
  <c r="O27" i="9"/>
  <c r="O26" i="9"/>
  <c r="O25" i="9"/>
  <c r="O24" i="9"/>
  <c r="O23" i="9"/>
  <c r="O22" i="9"/>
  <c r="O21" i="9"/>
  <c r="O20" i="9"/>
  <c r="O16" i="9"/>
  <c r="O17" i="9"/>
  <c r="O18" i="9"/>
  <c r="O19" i="9"/>
  <c r="D27" i="9"/>
  <c r="AE27" i="9"/>
  <c r="AB27" i="9"/>
  <c r="Y27" i="9"/>
  <c r="V27" i="9"/>
  <c r="S27" i="9"/>
  <c r="P27" i="9"/>
  <c r="M27" i="9"/>
  <c r="J27" i="9"/>
  <c r="G27" i="9"/>
  <c r="D26" i="9"/>
  <c r="AE26" i="9"/>
  <c r="AB26" i="9"/>
  <c r="Y26" i="9"/>
  <c r="V26" i="9"/>
  <c r="S26" i="9"/>
  <c r="P26" i="9"/>
  <c r="M26" i="9"/>
  <c r="J26" i="9"/>
  <c r="G26" i="9"/>
  <c r="D25" i="9"/>
  <c r="AE25" i="9"/>
  <c r="AB25" i="9"/>
  <c r="Y25" i="9"/>
  <c r="V25" i="9"/>
  <c r="S25" i="9"/>
  <c r="P25" i="9"/>
  <c r="M25" i="9"/>
  <c r="J25" i="9"/>
  <c r="G25" i="9"/>
  <c r="D24" i="9"/>
  <c r="AE24" i="9"/>
  <c r="AB24" i="9"/>
  <c r="Y24" i="9"/>
  <c r="V24" i="9"/>
  <c r="S24" i="9"/>
  <c r="P24" i="9"/>
  <c r="M24" i="9"/>
  <c r="J24" i="9"/>
  <c r="G24" i="9"/>
  <c r="D23" i="9"/>
  <c r="AE23" i="9"/>
  <c r="AB23" i="9"/>
  <c r="Y23" i="9"/>
  <c r="V23" i="9"/>
  <c r="S23" i="9"/>
  <c r="P23" i="9"/>
  <c r="M23" i="9"/>
  <c r="J23" i="9"/>
  <c r="G23" i="9"/>
  <c r="D22" i="9"/>
  <c r="AE22" i="9"/>
  <c r="AB22" i="9"/>
  <c r="Y22" i="9"/>
  <c r="V22" i="9"/>
  <c r="S22" i="9"/>
  <c r="P22" i="9"/>
  <c r="M22" i="9"/>
  <c r="J22" i="9"/>
  <c r="G22" i="9"/>
  <c r="D21" i="9"/>
  <c r="AE21" i="9"/>
  <c r="AB21" i="9"/>
  <c r="Y21" i="9"/>
  <c r="V21" i="9"/>
  <c r="S21" i="9"/>
  <c r="P21" i="9"/>
  <c r="M21" i="9"/>
  <c r="J21" i="9"/>
  <c r="G21" i="9"/>
  <c r="D20" i="9"/>
  <c r="AE20" i="9"/>
  <c r="AB20" i="9"/>
  <c r="Y20" i="9"/>
  <c r="V20" i="9"/>
  <c r="S20" i="9"/>
  <c r="P20" i="9"/>
  <c r="M20" i="9"/>
  <c r="J20" i="9"/>
  <c r="G20" i="9"/>
  <c r="D19" i="9"/>
  <c r="AE19" i="9"/>
  <c r="AB19" i="9"/>
  <c r="Y19" i="9"/>
  <c r="V19" i="9"/>
  <c r="S19" i="9"/>
  <c r="P19" i="9"/>
  <c r="M19" i="9"/>
  <c r="J19" i="9"/>
  <c r="G19" i="9"/>
  <c r="D18" i="9"/>
  <c r="AE18" i="9"/>
  <c r="AB18" i="9"/>
  <c r="Y18" i="9"/>
  <c r="V18" i="9"/>
  <c r="S18" i="9"/>
  <c r="P18" i="9"/>
  <c r="M18" i="9"/>
  <c r="J18" i="9"/>
  <c r="G18" i="9"/>
  <c r="D17" i="9"/>
  <c r="AE17" i="9"/>
  <c r="AB17" i="9"/>
  <c r="Y17" i="9"/>
  <c r="V17" i="9"/>
  <c r="S17" i="9"/>
  <c r="P17" i="9"/>
  <c r="M17" i="9"/>
  <c r="J17" i="9"/>
  <c r="G17" i="9"/>
  <c r="D16" i="9"/>
  <c r="AE16" i="9"/>
  <c r="AB16" i="9"/>
  <c r="Y16" i="9"/>
  <c r="V16" i="9"/>
  <c r="S16" i="9"/>
  <c r="P16" i="9"/>
  <c r="M16" i="9"/>
  <c r="J16" i="9"/>
  <c r="G16" i="9"/>
  <c r="D27" i="8"/>
  <c r="AE27" i="8"/>
  <c r="AB27" i="8"/>
  <c r="Y27" i="8"/>
  <c r="V27" i="8"/>
  <c r="S27" i="8"/>
  <c r="P27" i="8"/>
  <c r="M27" i="8"/>
  <c r="J27" i="8"/>
  <c r="G27" i="8"/>
  <c r="D26" i="8"/>
  <c r="AE26" i="8"/>
  <c r="AB26" i="8"/>
  <c r="Y26" i="8"/>
  <c r="V26" i="8"/>
  <c r="S26" i="8"/>
  <c r="P26" i="8"/>
  <c r="M26" i="8"/>
  <c r="J26" i="8"/>
  <c r="G26" i="8"/>
  <c r="D25" i="8"/>
  <c r="AE25" i="8"/>
  <c r="AB25" i="8"/>
  <c r="Y25" i="8"/>
  <c r="V25" i="8"/>
  <c r="S25" i="8"/>
  <c r="P25" i="8"/>
  <c r="M25" i="8"/>
  <c r="J25" i="8"/>
  <c r="G25" i="8"/>
  <c r="D24" i="8"/>
  <c r="AE24" i="8"/>
  <c r="AB24" i="8"/>
  <c r="Y24" i="8"/>
  <c r="V24" i="8"/>
  <c r="S24" i="8"/>
  <c r="P24" i="8"/>
  <c r="M24" i="8"/>
  <c r="J24" i="8"/>
  <c r="G24" i="8"/>
  <c r="D23" i="8"/>
  <c r="AE23" i="8"/>
  <c r="AB23" i="8"/>
  <c r="Y23" i="8"/>
  <c r="V23" i="8"/>
  <c r="S23" i="8"/>
  <c r="P23" i="8"/>
  <c r="M23" i="8"/>
  <c r="J23" i="8"/>
  <c r="G23" i="8"/>
  <c r="D22" i="8"/>
  <c r="AE22" i="8"/>
  <c r="AB22" i="8"/>
  <c r="Y22" i="8"/>
  <c r="V22" i="8"/>
  <c r="S22" i="8"/>
  <c r="P22" i="8"/>
  <c r="M22" i="8"/>
  <c r="J22" i="8"/>
  <c r="G22" i="8"/>
  <c r="D21" i="8"/>
  <c r="AE21" i="8"/>
  <c r="AB21" i="8"/>
  <c r="Y21" i="8"/>
  <c r="V21" i="8"/>
  <c r="S21" i="8"/>
  <c r="P21" i="8"/>
  <c r="M21" i="8"/>
  <c r="J21" i="8"/>
  <c r="G21" i="8"/>
  <c r="D20" i="8"/>
  <c r="AE20" i="8"/>
  <c r="AB20" i="8"/>
  <c r="Y20" i="8"/>
  <c r="V20" i="8"/>
  <c r="S20" i="8"/>
  <c r="P20" i="8"/>
  <c r="M20" i="8"/>
  <c r="J20" i="8"/>
  <c r="G20" i="8"/>
  <c r="D19" i="8"/>
  <c r="AE19" i="8"/>
  <c r="AB19" i="8"/>
  <c r="Y19" i="8"/>
  <c r="V19" i="8"/>
  <c r="S19" i="8"/>
  <c r="P19" i="8"/>
  <c r="M19" i="8"/>
  <c r="J19" i="8"/>
  <c r="G19" i="8"/>
  <c r="D18" i="8"/>
  <c r="AE18" i="8"/>
  <c r="AB18" i="8"/>
  <c r="Y18" i="8"/>
  <c r="V18" i="8"/>
  <c r="S18" i="8"/>
  <c r="P18" i="8"/>
  <c r="M18" i="8"/>
  <c r="J18" i="8"/>
  <c r="G18" i="8"/>
  <c r="D17" i="8"/>
  <c r="AE17" i="8"/>
  <c r="AB17" i="8"/>
  <c r="Y17" i="8"/>
  <c r="V17" i="8"/>
  <c r="S17" i="8"/>
  <c r="P17" i="8"/>
  <c r="M17" i="8"/>
  <c r="J17" i="8"/>
  <c r="G17" i="8"/>
  <c r="D16" i="8"/>
  <c r="AE16" i="8"/>
  <c r="AB16" i="8"/>
  <c r="Y16" i="8"/>
  <c r="V16" i="8"/>
  <c r="S16" i="8"/>
  <c r="P16" i="8"/>
  <c r="M16" i="8"/>
  <c r="J16" i="8"/>
  <c r="G16" i="8"/>
  <c r="D27" i="7"/>
  <c r="AE27" i="7"/>
  <c r="D26" i="7"/>
  <c r="AE26" i="7"/>
  <c r="D25" i="7"/>
  <c r="AE25" i="7"/>
  <c r="D24" i="7"/>
  <c r="AE24" i="7"/>
  <c r="D23" i="7"/>
  <c r="AE23" i="7"/>
  <c r="D22" i="7"/>
  <c r="AE22" i="7"/>
  <c r="AE21" i="7"/>
  <c r="D20" i="7"/>
  <c r="AE20" i="7"/>
  <c r="D19" i="7"/>
  <c r="AE19" i="7"/>
  <c r="D18" i="7"/>
  <c r="AE18" i="7"/>
  <c r="D17" i="7"/>
  <c r="AE17" i="7"/>
  <c r="D16" i="7"/>
  <c r="AE16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Y27" i="7"/>
  <c r="Y26" i="7"/>
  <c r="Y25" i="7"/>
  <c r="Y24" i="7"/>
  <c r="Y23" i="7"/>
  <c r="Y22" i="7"/>
  <c r="Y21" i="7"/>
  <c r="Y20" i="7"/>
  <c r="Y19" i="7"/>
  <c r="Y18" i="7"/>
  <c r="Y17" i="7"/>
  <c r="Y16" i="7"/>
  <c r="V27" i="7"/>
  <c r="V26" i="7"/>
  <c r="V25" i="7"/>
  <c r="V24" i="7"/>
  <c r="V23" i="7"/>
  <c r="V22" i="7"/>
  <c r="V21" i="7"/>
  <c r="V20" i="7"/>
  <c r="V19" i="7"/>
  <c r="V18" i="7"/>
  <c r="V17" i="7"/>
  <c r="V16" i="7"/>
  <c r="S27" i="7"/>
  <c r="S26" i="7"/>
  <c r="S25" i="7"/>
  <c r="S24" i="7"/>
  <c r="S23" i="7"/>
  <c r="S22" i="7"/>
  <c r="S21" i="7"/>
  <c r="S20" i="7"/>
  <c r="S19" i="7"/>
  <c r="S18" i="7"/>
  <c r="S17" i="7"/>
  <c r="S16" i="7"/>
  <c r="P27" i="7"/>
  <c r="P26" i="7"/>
  <c r="P25" i="7"/>
  <c r="P24" i="7"/>
  <c r="P23" i="7"/>
  <c r="P22" i="7"/>
  <c r="P21" i="7"/>
  <c r="P20" i="7"/>
  <c r="P19" i="7"/>
  <c r="P18" i="7"/>
  <c r="P17" i="7"/>
  <c r="P16" i="7"/>
  <c r="M27" i="7"/>
  <c r="M26" i="7"/>
  <c r="M25" i="7"/>
  <c r="M24" i="7"/>
  <c r="M23" i="7"/>
  <c r="M22" i="7"/>
  <c r="M21" i="7"/>
  <c r="M20" i="7"/>
  <c r="M19" i="7"/>
  <c r="M18" i="7"/>
  <c r="M17" i="7"/>
  <c r="M16" i="7"/>
  <c r="J27" i="7"/>
  <c r="J26" i="7"/>
  <c r="J25" i="7"/>
  <c r="J24" i="7"/>
  <c r="J23" i="7"/>
  <c r="J22" i="7"/>
  <c r="J21" i="7"/>
  <c r="J20" i="7"/>
  <c r="J19" i="7"/>
  <c r="J18" i="7"/>
  <c r="J17" i="7"/>
  <c r="J16" i="7"/>
  <c r="G27" i="7"/>
  <c r="G26" i="7"/>
  <c r="G25" i="7"/>
  <c r="G24" i="7"/>
  <c r="G23" i="7"/>
  <c r="G22" i="7"/>
  <c r="G21" i="7"/>
  <c r="G20" i="7"/>
  <c r="G19" i="7"/>
  <c r="G18" i="7"/>
  <c r="G17" i="7"/>
  <c r="G16" i="7"/>
  <c r="D27" i="6"/>
  <c r="AE27" i="6"/>
  <c r="D26" i="6"/>
  <c r="AE26" i="6"/>
  <c r="D25" i="6"/>
  <c r="AE25" i="6"/>
  <c r="D24" i="6"/>
  <c r="AE24" i="6"/>
  <c r="D23" i="6"/>
  <c r="AE23" i="6"/>
  <c r="D22" i="6"/>
  <c r="AE22" i="6"/>
  <c r="D21" i="6"/>
  <c r="AE21" i="6"/>
  <c r="AB27" i="6"/>
  <c r="AB26" i="6"/>
  <c r="AB25" i="6"/>
  <c r="AB24" i="6"/>
  <c r="AB23" i="6"/>
  <c r="AB22" i="6"/>
  <c r="AB21" i="6"/>
  <c r="Y27" i="6"/>
  <c r="Y26" i="6"/>
  <c r="Y25" i="6"/>
  <c r="Y24" i="6"/>
  <c r="Y23" i="6"/>
  <c r="Y22" i="6"/>
  <c r="Y21" i="6"/>
  <c r="V27" i="6"/>
  <c r="V26" i="6"/>
  <c r="V25" i="6"/>
  <c r="V24" i="6"/>
  <c r="V23" i="6"/>
  <c r="V22" i="6"/>
  <c r="V21" i="6"/>
  <c r="S27" i="6"/>
  <c r="S26" i="6"/>
  <c r="S25" i="6"/>
  <c r="S24" i="6"/>
  <c r="S23" i="6"/>
  <c r="S22" i="6"/>
  <c r="S21" i="6"/>
  <c r="P27" i="6"/>
  <c r="P26" i="6"/>
  <c r="P25" i="6"/>
  <c r="P24" i="6"/>
  <c r="P23" i="6"/>
  <c r="P22" i="6"/>
  <c r="P21" i="6"/>
  <c r="M27" i="6"/>
  <c r="M26" i="6"/>
  <c r="M25" i="6"/>
  <c r="M24" i="6"/>
  <c r="M23" i="6"/>
  <c r="M22" i="6"/>
  <c r="M21" i="6"/>
  <c r="J27" i="6"/>
  <c r="J26" i="6"/>
  <c r="J25" i="6"/>
  <c r="J24" i="6"/>
  <c r="J23" i="6"/>
  <c r="J22" i="6"/>
  <c r="J21" i="6"/>
  <c r="G27" i="6"/>
  <c r="G26" i="6"/>
  <c r="G25" i="6"/>
  <c r="G24" i="6"/>
  <c r="G23" i="6"/>
  <c r="G22" i="6"/>
  <c r="G21" i="6"/>
  <c r="N26" i="5"/>
  <c r="K26" i="5"/>
  <c r="H26" i="5"/>
  <c r="E26" i="5"/>
  <c r="N25" i="5"/>
  <c r="K25" i="5"/>
  <c r="H25" i="5"/>
  <c r="E25" i="5"/>
  <c r="N24" i="5"/>
  <c r="K24" i="5"/>
  <c r="H24" i="5"/>
  <c r="E24" i="5"/>
  <c r="N23" i="5"/>
  <c r="K23" i="5"/>
  <c r="H23" i="5"/>
  <c r="E23" i="5"/>
  <c r="N22" i="5"/>
  <c r="K22" i="5"/>
  <c r="H22" i="5"/>
  <c r="E22" i="5"/>
  <c r="N21" i="5"/>
  <c r="K21" i="5"/>
  <c r="H21" i="5"/>
  <c r="E21" i="5"/>
  <c r="N20" i="5"/>
  <c r="K20" i="5"/>
  <c r="H20" i="5"/>
  <c r="E20" i="5"/>
  <c r="N19" i="5"/>
  <c r="K19" i="5"/>
  <c r="H19" i="5"/>
  <c r="N18" i="5"/>
  <c r="K18" i="5"/>
  <c r="H18" i="5"/>
  <c r="N17" i="5"/>
  <c r="K17" i="5"/>
  <c r="H17" i="5"/>
  <c r="N16" i="5"/>
  <c r="K16" i="5"/>
  <c r="H16" i="5"/>
  <c r="N15" i="5"/>
  <c r="K15" i="5"/>
  <c r="H15" i="5"/>
  <c r="T26" i="4"/>
  <c r="T25" i="4"/>
  <c r="T24" i="4"/>
  <c r="T23" i="4"/>
  <c r="T22" i="4"/>
  <c r="T21" i="4"/>
  <c r="T20" i="4"/>
  <c r="T19" i="4"/>
  <c r="T18" i="4"/>
  <c r="T17" i="4"/>
  <c r="T16" i="4"/>
  <c r="T15" i="4"/>
  <c r="P26" i="4"/>
  <c r="P25" i="4"/>
  <c r="P24" i="4"/>
  <c r="P23" i="4"/>
  <c r="P22" i="4"/>
  <c r="P21" i="4"/>
  <c r="P20" i="4"/>
  <c r="P19" i="4"/>
  <c r="P18" i="4"/>
  <c r="P17" i="4"/>
  <c r="P16" i="4"/>
  <c r="P15" i="4"/>
  <c r="C26" i="4"/>
  <c r="C25" i="4"/>
  <c r="C24" i="4"/>
  <c r="C23" i="4"/>
  <c r="C22" i="4"/>
  <c r="C21" i="4"/>
  <c r="C20" i="4"/>
  <c r="C19" i="4"/>
  <c r="C18" i="4"/>
  <c r="C17" i="4"/>
  <c r="C16" i="4"/>
  <c r="C15" i="4"/>
</calcChain>
</file>

<file path=xl/sharedStrings.xml><?xml version="1.0" encoding="utf-8"?>
<sst xmlns="http://schemas.openxmlformats.org/spreadsheetml/2006/main" count="288" uniqueCount="89">
  <si>
    <t>Aussendurchmesser</t>
  </si>
  <si>
    <r>
      <t>d</t>
    </r>
    <r>
      <rPr>
        <b/>
        <vertAlign val="subscript"/>
        <sz val="10"/>
        <rFont val="Arial"/>
        <family val="2"/>
      </rPr>
      <t>n</t>
    </r>
  </si>
  <si>
    <r>
      <t>d</t>
    </r>
    <r>
      <rPr>
        <b/>
        <vertAlign val="subscript"/>
        <sz val="10"/>
        <rFont val="Arial"/>
        <family val="2"/>
      </rPr>
      <t>em,min</t>
    </r>
  </si>
  <si>
    <r>
      <t>d</t>
    </r>
    <r>
      <rPr>
        <b/>
        <vertAlign val="subscript"/>
        <sz val="10"/>
        <rFont val="Arial"/>
        <family val="2"/>
      </rPr>
      <t>em,max</t>
    </r>
  </si>
  <si>
    <r>
      <t>e</t>
    </r>
    <r>
      <rPr>
        <b/>
        <vertAlign val="subscript"/>
        <sz val="10"/>
        <rFont val="Arial"/>
        <family val="2"/>
      </rPr>
      <t>min</t>
    </r>
  </si>
  <si>
    <r>
      <t>e</t>
    </r>
    <r>
      <rPr>
        <b/>
        <vertAlign val="subscript"/>
        <sz val="10"/>
        <rFont val="Arial"/>
        <family val="2"/>
      </rPr>
      <t>max</t>
    </r>
  </si>
  <si>
    <r>
      <t>d</t>
    </r>
    <r>
      <rPr>
        <b/>
        <vertAlign val="subscript"/>
        <sz val="10"/>
        <color rgb="FF0070C0"/>
        <rFont val="Arial"/>
        <family val="2"/>
      </rPr>
      <t xml:space="preserve">i </t>
    </r>
    <r>
      <rPr>
        <b/>
        <sz val="10"/>
        <color rgb="FF0070C0"/>
        <rFont val="Arial"/>
        <family val="2"/>
      </rPr>
      <t>[mm]</t>
    </r>
  </si>
  <si>
    <t>Leitfaden RL-03</t>
  </si>
  <si>
    <t>Kanalisation</t>
  </si>
  <si>
    <t>S 16 / SDR 33</t>
  </si>
  <si>
    <t xml:space="preserve">© Copyright by VKR, Verband Kunststoff-Rohre und –Rohrleitungsteile     (12.2017)          </t>
  </si>
  <si>
    <t>S 12.5/ SDR 26</t>
  </si>
  <si>
    <t>S 10.5 / SDR 22</t>
  </si>
  <si>
    <t>kg/m*</t>
  </si>
  <si>
    <r>
      <t xml:space="preserve"> A</t>
    </r>
    <r>
      <rPr>
        <b/>
        <vertAlign val="subscript"/>
        <sz val="10"/>
        <color rgb="FF0070C0"/>
        <rFont val="Arial"/>
        <family val="2"/>
      </rPr>
      <t>R</t>
    </r>
    <r>
      <rPr>
        <b/>
        <sz val="10"/>
        <color rgb="FF0070C0"/>
        <rFont val="Arial"/>
        <family val="2"/>
      </rPr>
      <t xml:space="preserve"> [m</t>
    </r>
    <r>
      <rPr>
        <b/>
        <vertAlign val="superscript"/>
        <sz val="10"/>
        <color rgb="FF0070C0"/>
        <rFont val="Arial"/>
        <family val="2"/>
      </rPr>
      <t>2</t>
    </r>
    <r>
      <rPr>
        <b/>
        <sz val="10"/>
        <color rgb="FF0070C0"/>
        <rFont val="Arial"/>
        <family val="2"/>
      </rPr>
      <t>/m]</t>
    </r>
  </si>
  <si>
    <t>Innendurchmesser und innere Rohroberfläche/ Meter</t>
  </si>
  <si>
    <t>Abmessungen gemäss EN 1852</t>
  </si>
  <si>
    <t>g/cm3</t>
  </si>
  <si>
    <r>
      <t>* bezogen auf PP-HM mit einer Dichte von,(_x0002__x0000_</t>
    </r>
    <r>
      <rPr>
        <vertAlign val="superscript"/>
        <sz val="8"/>
        <rFont val="Arial"/>
        <family val="2"/>
      </rPr>
      <t/>
    </r>
  </si>
  <si>
    <t>Serie 10.5 / SDR 22</t>
  </si>
  <si>
    <r>
      <t>v</t>
    </r>
    <r>
      <rPr>
        <b/>
        <vertAlign val="subscript"/>
        <sz val="10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[m/s]</t>
    </r>
  </si>
  <si>
    <t xml:space="preserve"> Q [l/s]</t>
  </si>
  <si>
    <t>Gefälle</t>
  </si>
  <si>
    <t>‰</t>
  </si>
  <si>
    <r>
      <t xml:space="preserve"> A</t>
    </r>
    <r>
      <rPr>
        <b/>
        <vertAlign val="subscript"/>
        <sz val="10"/>
        <color rgb="FF0070C0"/>
        <rFont val="Arial"/>
        <family val="2"/>
      </rPr>
      <t>i</t>
    </r>
    <r>
      <rPr>
        <b/>
        <sz val="10"/>
        <color rgb="FF0070C0"/>
        <rFont val="Arial"/>
        <family val="2"/>
      </rPr>
      <t xml:space="preserve"> [m</t>
    </r>
    <r>
      <rPr>
        <b/>
        <vertAlign val="superscript"/>
        <sz val="10"/>
        <color rgb="FF0070C0"/>
        <rFont val="Arial"/>
        <family val="2"/>
      </rPr>
      <t>2</t>
    </r>
    <r>
      <rPr>
        <b/>
        <sz val="10"/>
        <color rgb="FF0070C0"/>
        <rFont val="Arial"/>
        <family val="2"/>
      </rPr>
      <t>]</t>
    </r>
  </si>
  <si>
    <t>Anlage 3.2.3.1b</t>
  </si>
  <si>
    <t>nach Pradtl-Colebrook</t>
  </si>
  <si>
    <t>mm</t>
  </si>
  <si>
    <t xml:space="preserve">Hydraulische Kennwerte bei Vollfüllung </t>
  </si>
  <si>
    <r>
      <t>k</t>
    </r>
    <r>
      <rPr>
        <vertAlign val="subscript"/>
        <sz val="12"/>
        <color rgb="FF0070C0"/>
        <rFont val="Arial"/>
        <family val="2"/>
      </rPr>
      <t>b</t>
    </r>
    <r>
      <rPr>
        <sz val="12"/>
        <color rgb="FF0070C0"/>
        <rFont val="Arial"/>
        <family val="2"/>
      </rPr>
      <t xml:space="preserve"> =</t>
    </r>
  </si>
  <si>
    <t>SN 16</t>
  </si>
  <si>
    <t>SN 12</t>
  </si>
  <si>
    <t>SN 8</t>
  </si>
  <si>
    <t>SN 4</t>
  </si>
  <si>
    <t>S 14/ SDR 29</t>
  </si>
  <si>
    <t>Serie 12.5/ SDR 26</t>
  </si>
  <si>
    <t>PP-HM</t>
  </si>
  <si>
    <r>
      <t xml:space="preserve">SN 8 </t>
    </r>
    <r>
      <rPr>
        <sz val="12"/>
        <color theme="1"/>
        <rFont val="Arial"/>
        <family val="2"/>
      </rPr>
      <t>(Serie 14/ SDR 29)</t>
    </r>
  </si>
  <si>
    <r>
      <t xml:space="preserve">SN12 </t>
    </r>
    <r>
      <rPr>
        <sz val="12"/>
        <color theme="1"/>
        <rFont val="Arial"/>
        <family val="2"/>
      </rPr>
      <t>(Serie 12.5 / SDR 26)</t>
    </r>
  </si>
  <si>
    <r>
      <t xml:space="preserve">SN 16 </t>
    </r>
    <r>
      <rPr>
        <sz val="12"/>
        <color theme="1"/>
        <rFont val="Arial"/>
        <family val="2"/>
      </rPr>
      <t>(Serie 10.5 / SDR 22)</t>
    </r>
  </si>
  <si>
    <r>
      <t xml:space="preserve">SN 4 </t>
    </r>
    <r>
      <rPr>
        <sz val="12"/>
        <color theme="1"/>
        <rFont val="Arial"/>
        <family val="2"/>
      </rPr>
      <t>(Serie 16 / SDR 33)</t>
    </r>
  </si>
  <si>
    <t>betriebl. Rauigkeit:</t>
  </si>
  <si>
    <t>Beton</t>
  </si>
  <si>
    <t>Rohrmaterial</t>
  </si>
  <si>
    <t>PE, PP, PVC</t>
  </si>
  <si>
    <t>Guss</t>
  </si>
  <si>
    <t>Steinzeug</t>
  </si>
  <si>
    <t>Betriebliche Wandrauhigkeit mit Ablagerungen</t>
  </si>
  <si>
    <t>0.25 - 0.6</t>
  </si>
  <si>
    <t>2.0 - 3.0</t>
  </si>
  <si>
    <t>0.2 - 0.6</t>
  </si>
  <si>
    <r>
      <t>k</t>
    </r>
    <r>
      <rPr>
        <b/>
        <vertAlign val="subscript"/>
        <sz val="16"/>
        <color rgb="FF0070C0"/>
        <rFont val="Arial"/>
        <family val="2"/>
      </rPr>
      <t xml:space="preserve">b </t>
    </r>
    <r>
      <rPr>
        <b/>
        <sz val="16"/>
        <color rgb="FF0070C0"/>
        <rFont val="Arial"/>
        <family val="2"/>
      </rPr>
      <t>[mm]</t>
    </r>
  </si>
  <si>
    <t>GFK</t>
  </si>
  <si>
    <t>1.0 - 1.5 ?</t>
  </si>
  <si>
    <t>Merkblatt - Abmessungen und hydraulische Kennwerte
von PP-Kanalrohrleitungen</t>
  </si>
  <si>
    <t xml:space="preserve">“Tables for the hydraulic design of pipes, sewers and channels” </t>
  </si>
  <si>
    <t>Authors: HR Wallingford and D.I.H. Barr</t>
  </si>
  <si>
    <t>Rauhigkeit und Teilfüllung</t>
  </si>
  <si>
    <t>Steifigkeitsklassen</t>
  </si>
  <si>
    <t>Legende der Abkürzungen</t>
  </si>
  <si>
    <t>Abkürzung</t>
  </si>
  <si>
    <t>Beschreibung</t>
  </si>
  <si>
    <r>
      <t>d</t>
    </r>
    <r>
      <rPr>
        <b/>
        <vertAlign val="subscript"/>
        <sz val="14"/>
        <rFont val="Arial"/>
        <family val="2"/>
      </rPr>
      <t>n</t>
    </r>
  </si>
  <si>
    <t>nomineller Aussendurchmesser [mm]</t>
  </si>
  <si>
    <t>e</t>
  </si>
  <si>
    <t>Wanddicke [mm]</t>
  </si>
  <si>
    <r>
      <t>d</t>
    </r>
    <r>
      <rPr>
        <b/>
        <vertAlign val="subscript"/>
        <sz val="14"/>
        <rFont val="Arial"/>
        <family val="2"/>
      </rPr>
      <t>i</t>
    </r>
  </si>
  <si>
    <r>
      <t>errechneter Innendurchmesser (auf Basis von d</t>
    </r>
    <r>
      <rPr>
        <vertAlign val="subscript"/>
        <sz val="14"/>
        <color rgb="FF0070C0"/>
        <rFont val="Arial"/>
        <family val="2"/>
      </rPr>
      <t>n</t>
    </r>
    <r>
      <rPr>
        <sz val="14"/>
        <color rgb="FF0070C0"/>
        <rFont val="Arial"/>
        <family val="2"/>
      </rPr>
      <t xml:space="preserve"> und e) [mm]</t>
    </r>
  </si>
  <si>
    <r>
      <t>A</t>
    </r>
    <r>
      <rPr>
        <b/>
        <vertAlign val="subscript"/>
        <sz val="14"/>
        <rFont val="Arial"/>
        <family val="2"/>
      </rPr>
      <t>R</t>
    </r>
  </si>
  <si>
    <r>
      <t>benetzte Rohrinnenoberfläche pro Meter [m</t>
    </r>
    <r>
      <rPr>
        <vertAlign val="superscript"/>
        <sz val="14"/>
        <color rgb="FF0070C0"/>
        <rFont val="Arial"/>
        <family val="2"/>
      </rPr>
      <t>2</t>
    </r>
    <r>
      <rPr>
        <sz val="14"/>
        <color rgb="FF0070C0"/>
        <rFont val="Arial"/>
        <family val="2"/>
      </rPr>
      <t>]</t>
    </r>
  </si>
  <si>
    <t>kg/m</t>
  </si>
  <si>
    <t>Metergewicht des Rohrs [kg/m]</t>
  </si>
  <si>
    <r>
      <t>A</t>
    </r>
    <r>
      <rPr>
        <b/>
        <vertAlign val="subscript"/>
        <sz val="14"/>
        <rFont val="Arial"/>
        <family val="2"/>
      </rPr>
      <t>i</t>
    </r>
  </si>
  <si>
    <r>
      <t>innere Kreisquerschnittsfläche des Rohrs [m</t>
    </r>
    <r>
      <rPr>
        <vertAlign val="superscript"/>
        <sz val="14"/>
        <color rgb="FF0070C0"/>
        <rFont val="Arial"/>
        <family val="2"/>
      </rPr>
      <t>2</t>
    </r>
    <r>
      <rPr>
        <sz val="14"/>
        <color rgb="FF0070C0"/>
        <rFont val="Arial"/>
        <family val="2"/>
      </rPr>
      <t>]</t>
    </r>
  </si>
  <si>
    <t>v</t>
  </si>
  <si>
    <t>Fliessgeschwindigkeit bei Vollfüllung [m/s]</t>
  </si>
  <si>
    <t>Q</t>
  </si>
  <si>
    <t>Volumenstrom bei Vollfüllung [l/s]</t>
  </si>
  <si>
    <r>
      <t>k</t>
    </r>
    <r>
      <rPr>
        <b/>
        <vertAlign val="subscript"/>
        <sz val="14"/>
        <rFont val="Arial"/>
        <family val="2"/>
      </rPr>
      <t>b</t>
    </r>
  </si>
  <si>
    <t>Betriebliche Wandrauhigkeit mit Ablagerungen [mm]</t>
  </si>
  <si>
    <t xml:space="preserve">© Copyright by VKR, Verband Kunststoff-Rohre und –Rohrleitungsteile     (10.2018)          </t>
  </si>
  <si>
    <t>8/8</t>
  </si>
  <si>
    <t>7/8</t>
  </si>
  <si>
    <t>6/8</t>
  </si>
  <si>
    <t>5/8</t>
  </si>
  <si>
    <t>4/8</t>
  </si>
  <si>
    <t>3/8</t>
  </si>
  <si>
    <t>2/8</t>
  </si>
  <si>
    <t>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</si>
</sst>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9"/>
      <name val="Arial"/>
      <family val="2"/>
    </font>
    <font>
      <sz val="10"/>
      <name val="MS Sans"/>
    </font>
    <font>
      <b/>
      <vertAlign val="subscript"/>
      <sz val="10"/>
      <name val="Arial"/>
      <family val="2"/>
    </font>
    <font>
      <sz val="10"/>
      <name val="MS Sans Serif"/>
      <family val="2"/>
    </font>
    <font>
      <b/>
      <sz val="10"/>
      <color rgb="FF0070C0"/>
      <name val="Arial"/>
      <family val="2"/>
    </font>
    <font>
      <b/>
      <vertAlign val="subscript"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2"/>
      <color rgb="FF0070C0"/>
      <name val="Arial"/>
      <family val="2"/>
    </font>
    <font>
      <vertAlign val="subscript"/>
      <sz val="12"/>
      <color rgb="FF0070C0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70C0"/>
      <name val="Arial"/>
      <family val="2"/>
    </font>
    <font>
      <b/>
      <vertAlign val="subscript"/>
      <sz val="16"/>
      <color rgb="FF0070C0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color rgb="FF0070C0"/>
      <name val="Arial"/>
      <family val="2"/>
    </font>
    <font>
      <vertAlign val="superscript"/>
      <sz val="14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2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1" fillId="0" borderId="5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4" fillId="0" borderId="7" xfId="0" applyFont="1" applyBorder="1"/>
    <xf numFmtId="0" fontId="6" fillId="0" borderId="7" xfId="0" applyFont="1" applyFill="1" applyBorder="1" applyAlignment="1">
      <alignment vertical="center" readingOrder="1"/>
    </xf>
    <xf numFmtId="0" fontId="0" fillId="0" borderId="9" xfId="0" applyBorder="1"/>
    <xf numFmtId="0" fontId="0" fillId="0" borderId="11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1" xfId="0" applyBorder="1"/>
    <xf numFmtId="0" fontId="7" fillId="0" borderId="2" xfId="0" applyFont="1" applyBorder="1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9" fillId="2" borderId="0" xfId="0" applyFont="1" applyFill="1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164" fontId="1" fillId="3" borderId="27" xfId="1" applyNumberFormat="1" applyFont="1" applyFill="1" applyBorder="1" applyAlignment="1" applyProtection="1">
      <alignment horizontal="center"/>
    </xf>
    <xf numFmtId="0" fontId="1" fillId="3" borderId="28" xfId="1" applyFont="1" applyFill="1" applyBorder="1" applyAlignment="1" applyProtection="1">
      <alignment horizontal="center"/>
    </xf>
    <xf numFmtId="164" fontId="1" fillId="3" borderId="8" xfId="1" applyNumberFormat="1" applyFont="1" applyFill="1" applyBorder="1" applyAlignment="1" applyProtection="1">
      <alignment horizontal="center"/>
    </xf>
    <xf numFmtId="164" fontId="1" fillId="3" borderId="29" xfId="1" applyNumberFormat="1" applyFont="1" applyFill="1" applyBorder="1" applyAlignment="1" applyProtection="1">
      <alignment horizontal="center"/>
    </xf>
    <xf numFmtId="164" fontId="1" fillId="3" borderId="28" xfId="1" applyNumberFormat="1" applyFont="1" applyFill="1" applyBorder="1" applyAlignment="1" applyProtection="1">
      <alignment horizontal="center"/>
    </xf>
    <xf numFmtId="0" fontId="5" fillId="3" borderId="31" xfId="1" applyFont="1" applyFill="1" applyBorder="1" applyAlignment="1" applyProtection="1">
      <alignment horizontal="center"/>
    </xf>
    <xf numFmtId="164" fontId="1" fillId="0" borderId="27" xfId="1" applyNumberFormat="1" applyFont="1" applyFill="1" applyBorder="1" applyAlignment="1" applyProtection="1">
      <alignment horizontal="center"/>
    </xf>
    <xf numFmtId="0" fontId="1" fillId="0" borderId="28" xfId="1" applyFont="1" applyFill="1" applyBorder="1" applyAlignment="1" applyProtection="1">
      <alignment horizontal="center"/>
    </xf>
    <xf numFmtId="164" fontId="1" fillId="0" borderId="8" xfId="1" applyNumberFormat="1" applyFont="1" applyFill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/>
    </xf>
    <xf numFmtId="164" fontId="1" fillId="0" borderId="27" xfId="1" applyNumberFormat="1" applyFont="1" applyBorder="1" applyAlignment="1" applyProtection="1">
      <alignment horizontal="center"/>
    </xf>
    <xf numFmtId="0" fontId="1" fillId="0" borderId="28" xfId="1" applyFont="1" applyBorder="1" applyAlignment="1" applyProtection="1">
      <alignment horizontal="center"/>
    </xf>
    <xf numFmtId="164" fontId="1" fillId="0" borderId="29" xfId="1" applyNumberFormat="1" applyFont="1" applyBorder="1" applyAlignment="1" applyProtection="1">
      <alignment horizontal="center"/>
    </xf>
    <xf numFmtId="164" fontId="1" fillId="0" borderId="8" xfId="1" applyNumberFormat="1" applyFont="1" applyBorder="1" applyAlignment="1" applyProtection="1">
      <alignment horizontal="center"/>
    </xf>
    <xf numFmtId="0" fontId="5" fillId="0" borderId="31" xfId="1" applyFont="1" applyBorder="1" applyAlignment="1" applyProtection="1">
      <alignment horizontal="center"/>
    </xf>
    <xf numFmtId="2" fontId="1" fillId="0" borderId="30" xfId="2" applyNumberFormat="1" applyFont="1" applyBorder="1" applyAlignment="1" applyProtection="1">
      <alignment horizontal="center"/>
    </xf>
    <xf numFmtId="2" fontId="1" fillId="3" borderId="30" xfId="2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5" fillId="3" borderId="26" xfId="1" applyFont="1" applyFill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/>
    </xf>
    <xf numFmtId="0" fontId="5" fillId="0" borderId="26" xfId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7" xfId="0" quotePrefix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vertical="center" wrapText="1" readingOrder="1"/>
    </xf>
    <xf numFmtId="0" fontId="1" fillId="0" borderId="8" xfId="0" applyFont="1" applyBorder="1"/>
    <xf numFmtId="0" fontId="6" fillId="0" borderId="8" xfId="0" applyFont="1" applyFill="1" applyBorder="1" applyAlignment="1">
      <alignment vertical="center" readingOrder="1"/>
    </xf>
    <xf numFmtId="0" fontId="5" fillId="0" borderId="0" xfId="0" applyFont="1" applyBorder="1"/>
    <xf numFmtId="0" fontId="2" fillId="0" borderId="3" xfId="0" quotePrefix="1" applyFont="1" applyBorder="1" applyAlignment="1">
      <alignment vertical="center"/>
    </xf>
    <xf numFmtId="164" fontId="1" fillId="0" borderId="29" xfId="1" applyNumberFormat="1" applyFont="1" applyFill="1" applyBorder="1" applyAlignment="1" applyProtection="1">
      <alignment horizontal="center"/>
    </xf>
    <xf numFmtId="164" fontId="15" fillId="3" borderId="28" xfId="1" applyNumberFormat="1" applyFont="1" applyFill="1" applyBorder="1" applyAlignment="1" applyProtection="1">
      <alignment horizontal="center"/>
    </xf>
    <xf numFmtId="164" fontId="15" fillId="0" borderId="28" xfId="1" applyNumberFormat="1" applyFont="1" applyFill="1" applyBorder="1" applyAlignment="1" applyProtection="1">
      <alignment horizontal="center"/>
    </xf>
    <xf numFmtId="0" fontId="4" fillId="0" borderId="7" xfId="0" quotePrefix="1" applyFont="1" applyBorder="1" applyAlignment="1">
      <alignment horizontal="left"/>
    </xf>
    <xf numFmtId="164" fontId="15" fillId="0" borderId="27" xfId="1" applyNumberFormat="1" applyFont="1" applyBorder="1" applyAlignment="1" applyProtection="1">
      <alignment horizontal="center"/>
    </xf>
    <xf numFmtId="164" fontId="15" fillId="0" borderId="27" xfId="1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6" fillId="0" borderId="3" xfId="0" applyFont="1" applyFill="1" applyBorder="1" applyAlignment="1">
      <alignment vertical="center" readingOrder="1"/>
    </xf>
    <xf numFmtId="0" fontId="6" fillId="0" borderId="5" xfId="0" applyFont="1" applyFill="1" applyBorder="1" applyAlignment="1">
      <alignment vertical="center" readingOrder="1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Continuous"/>
    </xf>
    <xf numFmtId="0" fontId="5" fillId="0" borderId="0" xfId="1" applyFont="1" applyFill="1" applyBorder="1" applyAlignment="1" applyProtection="1">
      <alignment horizontal="center"/>
    </xf>
    <xf numFmtId="0" fontId="0" fillId="0" borderId="4" xfId="0" applyFill="1" applyBorder="1"/>
    <xf numFmtId="164" fontId="1" fillId="0" borderId="28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2" fontId="1" fillId="0" borderId="30" xfId="2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0" borderId="0" xfId="1" applyFont="1" applyFill="1" applyBorder="1" applyAlignment="1" applyProtection="1">
      <alignment horizontal="center"/>
    </xf>
    <xf numFmtId="0" fontId="5" fillId="0" borderId="39" xfId="1" applyFont="1" applyFill="1" applyBorder="1" applyAlignment="1" applyProtection="1">
      <alignment horizontal="center"/>
    </xf>
    <xf numFmtId="164" fontId="1" fillId="0" borderId="37" xfId="1" applyNumberFormat="1" applyFont="1" applyFill="1" applyBorder="1" applyAlignment="1" applyProtection="1">
      <alignment horizontal="center"/>
    </xf>
    <xf numFmtId="164" fontId="1" fillId="0" borderId="38" xfId="1" applyNumberFormat="1" applyFont="1" applyFill="1" applyBorder="1" applyAlignment="1" applyProtection="1">
      <alignment horizontal="center"/>
    </xf>
    <xf numFmtId="0" fontId="1" fillId="0" borderId="27" xfId="1" applyFont="1" applyFill="1" applyBorder="1" applyAlignment="1" applyProtection="1">
      <alignment horizontal="center"/>
    </xf>
    <xf numFmtId="0" fontId="9" fillId="2" borderId="43" xfId="0" applyFont="1" applyFill="1" applyBorder="1" applyAlignment="1">
      <alignment horizontal="center"/>
    </xf>
    <xf numFmtId="164" fontId="1" fillId="0" borderId="40" xfId="1" applyNumberFormat="1" applyFont="1" applyFill="1" applyBorder="1" applyAlignment="1" applyProtection="1">
      <alignment horizontal="center"/>
    </xf>
    <xf numFmtId="0" fontId="5" fillId="5" borderId="35" xfId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22" xfId="1" applyFont="1" applyFill="1" applyBorder="1" applyAlignment="1" applyProtection="1">
      <alignment horizontal="center"/>
    </xf>
    <xf numFmtId="164" fontId="1" fillId="5" borderId="32" xfId="1" applyNumberFormat="1" applyFont="1" applyFill="1" applyBorder="1" applyAlignment="1" applyProtection="1">
      <alignment horizontal="center"/>
    </xf>
    <xf numFmtId="164" fontId="1" fillId="5" borderId="33" xfId="1" applyNumberFormat="1" applyFont="1" applyFill="1" applyBorder="1" applyAlignment="1" applyProtection="1">
      <alignment horizontal="center"/>
    </xf>
    <xf numFmtId="2" fontId="1" fillId="5" borderId="34" xfId="2" applyNumberFormat="1" applyFont="1" applyFill="1" applyBorder="1" applyAlignment="1" applyProtection="1">
      <alignment horizontal="center"/>
    </xf>
    <xf numFmtId="0" fontId="5" fillId="5" borderId="36" xfId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164" fontId="15" fillId="0" borderId="29" xfId="1" applyNumberFormat="1" applyFont="1" applyBorder="1" applyAlignment="1" applyProtection="1">
      <alignment horizontal="center"/>
    </xf>
    <xf numFmtId="164" fontId="15" fillId="0" borderId="15" xfId="1" applyNumberFormat="1" applyFont="1" applyBorder="1" applyAlignment="1" applyProtection="1">
      <alignment horizontal="center"/>
    </xf>
    <xf numFmtId="0" fontId="9" fillId="2" borderId="44" xfId="0" applyFont="1" applyFill="1" applyBorder="1" applyAlignment="1">
      <alignment horizontal="center"/>
    </xf>
    <xf numFmtId="164" fontId="15" fillId="5" borderId="27" xfId="1" applyNumberFormat="1" applyFont="1" applyFill="1" applyBorder="1" applyAlignment="1" applyProtection="1">
      <alignment horizontal="center"/>
    </xf>
    <xf numFmtId="0" fontId="0" fillId="0" borderId="10" xfId="0" applyBorder="1"/>
    <xf numFmtId="0" fontId="4" fillId="0" borderId="7" xfId="0" applyFont="1" applyBorder="1" applyAlignment="1">
      <alignment horizontal="left"/>
    </xf>
    <xf numFmtId="0" fontId="19" fillId="7" borderId="7" xfId="0" quotePrefix="1" applyFont="1" applyFill="1" applyBorder="1" applyAlignment="1">
      <alignment horizontal="center"/>
    </xf>
    <xf numFmtId="0" fontId="5" fillId="3" borderId="45" xfId="1" applyFont="1" applyFill="1" applyBorder="1" applyAlignment="1" applyProtection="1">
      <alignment horizontal="center"/>
    </xf>
    <xf numFmtId="164" fontId="15" fillId="5" borderId="20" xfId="1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2" fontId="15" fillId="0" borderId="15" xfId="1" applyNumberFormat="1" applyFont="1" applyBorder="1" applyAlignment="1" applyProtection="1">
      <alignment horizontal="center"/>
    </xf>
    <xf numFmtId="2" fontId="15" fillId="5" borderId="27" xfId="1" applyNumberFormat="1" applyFont="1" applyFill="1" applyBorder="1" applyAlignment="1" applyProtection="1">
      <alignment horizontal="center"/>
    </xf>
    <xf numFmtId="2" fontId="15" fillId="0" borderId="27" xfId="1" applyNumberFormat="1" applyFont="1" applyBorder="1" applyAlignment="1" applyProtection="1">
      <alignment horizontal="center"/>
    </xf>
    <xf numFmtId="2" fontId="15" fillId="5" borderId="20" xfId="1" applyNumberFormat="1" applyFont="1" applyFill="1" applyBorder="1" applyAlignment="1" applyProtection="1">
      <alignment horizontal="center"/>
    </xf>
    <xf numFmtId="165" fontId="15" fillId="0" borderId="17" xfId="1" applyNumberFormat="1" applyFont="1" applyFill="1" applyBorder="1" applyAlignment="1" applyProtection="1">
      <alignment horizontal="center"/>
    </xf>
    <xf numFmtId="165" fontId="15" fillId="3" borderId="28" xfId="1" applyNumberFormat="1" applyFont="1" applyFill="1" applyBorder="1" applyAlignment="1" applyProtection="1">
      <alignment horizontal="center"/>
    </xf>
    <xf numFmtId="165" fontId="15" fillId="0" borderId="28" xfId="1" applyNumberFormat="1" applyFont="1" applyFill="1" applyBorder="1" applyAlignment="1" applyProtection="1">
      <alignment horizontal="center"/>
    </xf>
    <xf numFmtId="165" fontId="15" fillId="3" borderId="22" xfId="1" applyNumberFormat="1" applyFont="1" applyFill="1" applyBorder="1" applyAlignment="1" applyProtection="1">
      <alignment horizontal="center"/>
    </xf>
    <xf numFmtId="1" fontId="15" fillId="0" borderId="17" xfId="1" applyNumberFormat="1" applyFont="1" applyFill="1" applyBorder="1" applyAlignment="1" applyProtection="1">
      <alignment horizontal="center"/>
    </xf>
    <xf numFmtId="1" fontId="15" fillId="3" borderId="28" xfId="1" applyNumberFormat="1" applyFont="1" applyFill="1" applyBorder="1" applyAlignment="1" applyProtection="1">
      <alignment horizontal="center"/>
    </xf>
    <xf numFmtId="1" fontId="15" fillId="0" borderId="28" xfId="1" applyNumberFormat="1" applyFont="1" applyFill="1" applyBorder="1" applyAlignment="1" applyProtection="1">
      <alignment horizontal="center"/>
    </xf>
    <xf numFmtId="1" fontId="15" fillId="3" borderId="22" xfId="1" applyNumberFormat="1" applyFont="1" applyFill="1" applyBorder="1" applyAlignment="1" applyProtection="1">
      <alignment horizontal="center"/>
    </xf>
    <xf numFmtId="2" fontId="15" fillId="0" borderId="0" xfId="1" applyNumberFormat="1" applyFont="1" applyBorder="1" applyAlignment="1" applyProtection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left"/>
    </xf>
    <xf numFmtId="1" fontId="15" fillId="0" borderId="42" xfId="1" applyNumberFormat="1" applyFont="1" applyFill="1" applyBorder="1" applyAlignment="1" applyProtection="1">
      <alignment horizontal="center"/>
    </xf>
    <xf numFmtId="165" fontId="15" fillId="0" borderId="42" xfId="1" applyNumberFormat="1" applyFont="1" applyFill="1" applyBorder="1" applyAlignment="1" applyProtection="1">
      <alignment horizontal="center"/>
    </xf>
    <xf numFmtId="0" fontId="5" fillId="0" borderId="48" xfId="1" applyFont="1" applyFill="1" applyBorder="1" applyAlignment="1" applyProtection="1">
      <alignment horizontal="center"/>
    </xf>
    <xf numFmtId="0" fontId="5" fillId="3" borderId="49" xfId="1" applyFont="1" applyFill="1" applyBorder="1" applyAlignment="1" applyProtection="1">
      <alignment horizontal="center"/>
    </xf>
    <xf numFmtId="165" fontId="15" fillId="0" borderId="17" xfId="1" applyNumberFormat="1" applyFont="1" applyBorder="1" applyAlignment="1" applyProtection="1">
      <alignment horizontal="center"/>
    </xf>
    <xf numFmtId="2" fontId="15" fillId="0" borderId="29" xfId="1" applyNumberFormat="1" applyFont="1" applyBorder="1" applyAlignment="1" applyProtection="1">
      <alignment horizontal="center"/>
    </xf>
    <xf numFmtId="164" fontId="15" fillId="0" borderId="17" xfId="1" applyNumberFormat="1" applyFont="1" applyBorder="1" applyAlignment="1" applyProtection="1">
      <alignment horizontal="center"/>
    </xf>
    <xf numFmtId="2" fontId="15" fillId="0" borderId="27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7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/>
    <xf numFmtId="0" fontId="25" fillId="0" borderId="2" xfId="0" applyFont="1" applyBorder="1" applyAlignment="1">
      <alignment horizontal="centerContinuous"/>
    </xf>
    <xf numFmtId="2" fontId="15" fillId="0" borderId="29" xfId="1" applyNumberFormat="1" applyFont="1" applyFill="1" applyBorder="1" applyAlignment="1" applyProtection="1">
      <alignment horizontal="center"/>
    </xf>
    <xf numFmtId="0" fontId="5" fillId="8" borderId="23" xfId="1" applyFont="1" applyFill="1" applyBorder="1" applyAlignment="1" applyProtection="1">
      <alignment horizontal="center"/>
    </xf>
    <xf numFmtId="0" fontId="13" fillId="8" borderId="46" xfId="1" applyFont="1" applyFill="1" applyBorder="1" applyAlignment="1" applyProtection="1">
      <alignment horizontal="center"/>
    </xf>
    <xf numFmtId="0" fontId="13" fillId="8" borderId="47" xfId="0" applyFont="1" applyFill="1" applyBorder="1" applyAlignment="1">
      <alignment horizontal="center"/>
    </xf>
    <xf numFmtId="0" fontId="13" fillId="8" borderId="18" xfId="1" applyFont="1" applyFill="1" applyBorder="1" applyAlignment="1" applyProtection="1">
      <alignment horizontal="center"/>
    </xf>
    <xf numFmtId="0" fontId="13" fillId="8" borderId="19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/>
    <xf numFmtId="0" fontId="31" fillId="0" borderId="0" xfId="0" applyFont="1" applyBorder="1"/>
    <xf numFmtId="0" fontId="5" fillId="8" borderId="12" xfId="0" applyFont="1" applyFill="1" applyBorder="1"/>
    <xf numFmtId="0" fontId="0" fillId="8" borderId="13" xfId="0" applyFill="1" applyBorder="1"/>
    <xf numFmtId="0" fontId="0" fillId="8" borderId="14" xfId="0" applyFill="1" applyBorder="1"/>
    <xf numFmtId="0" fontId="5" fillId="8" borderId="12" xfId="1" applyFont="1" applyFill="1" applyBorder="1" applyAlignment="1" applyProtection="1">
      <alignment horizontal="left"/>
    </xf>
    <xf numFmtId="0" fontId="5" fillId="8" borderId="18" xfId="1" applyFont="1" applyFill="1" applyBorder="1" applyAlignment="1" applyProtection="1">
      <alignment horizontal="left"/>
    </xf>
    <xf numFmtId="0" fontId="5" fillId="8" borderId="19" xfId="1" applyFont="1" applyFill="1" applyBorder="1" applyAlignment="1" applyProtection="1">
      <alignment horizontal="left"/>
    </xf>
    <xf numFmtId="0" fontId="5" fillId="8" borderId="20" xfId="1" applyFont="1" applyFill="1" applyBorder="1" applyAlignment="1" applyProtection="1">
      <alignment horizontal="center"/>
    </xf>
    <xf numFmtId="0" fontId="5" fillId="8" borderId="21" xfId="1" applyFont="1" applyFill="1" applyBorder="1" applyAlignment="1" applyProtection="1">
      <alignment horizontal="center"/>
    </xf>
    <xf numFmtId="0" fontId="5" fillId="8" borderId="22" xfId="2" applyFont="1" applyFill="1" applyBorder="1" applyAlignment="1" applyProtection="1">
      <alignment horizontal="center"/>
    </xf>
    <xf numFmtId="0" fontId="5" fillId="8" borderId="15" xfId="1" applyFont="1" applyFill="1" applyBorder="1" applyAlignment="1" applyProtection="1">
      <alignment horizontal="centerContinuous"/>
    </xf>
    <xf numFmtId="0" fontId="0" fillId="8" borderId="16" xfId="0" applyFill="1" applyBorder="1" applyAlignment="1">
      <alignment horizontal="centerContinuous"/>
    </xf>
    <xf numFmtId="0" fontId="0" fillId="8" borderId="17" xfId="0" applyFill="1" applyBorder="1" applyAlignment="1">
      <alignment horizontal="centerContinuous"/>
    </xf>
    <xf numFmtId="0" fontId="5" fillId="8" borderId="23" xfId="1" applyFont="1" applyFill="1" applyBorder="1" applyAlignment="1" applyProtection="1">
      <alignment horizontal="left"/>
    </xf>
    <xf numFmtId="0" fontId="13" fillId="8" borderId="20" xfId="1" applyFont="1" applyFill="1" applyBorder="1" applyAlignment="1" applyProtection="1">
      <alignment horizontal="center"/>
    </xf>
    <xf numFmtId="0" fontId="13" fillId="8" borderId="22" xfId="0" applyFont="1" applyFill="1" applyBorder="1" applyAlignment="1">
      <alignment horizontal="center"/>
    </xf>
    <xf numFmtId="0" fontId="2" fillId="0" borderId="0" xfId="0" applyFont="1"/>
    <xf numFmtId="0" fontId="35" fillId="0" borderId="0" xfId="0" applyFont="1"/>
    <xf numFmtId="0" fontId="35" fillId="0" borderId="0" xfId="0" quotePrefix="1" applyFont="1"/>
    <xf numFmtId="2" fontId="36" fillId="0" borderId="27" xfId="1" applyNumberFormat="1" applyFont="1" applyFill="1" applyBorder="1" applyAlignment="1" applyProtection="1">
      <alignment horizontal="center"/>
    </xf>
    <xf numFmtId="1" fontId="36" fillId="0" borderId="28" xfId="1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6" fontId="15" fillId="0" borderId="28" xfId="1" applyNumberFormat="1" applyFont="1" applyBorder="1" applyAlignment="1" applyProtection="1">
      <alignment horizontal="center"/>
    </xf>
    <xf numFmtId="166" fontId="15" fillId="3" borderId="28" xfId="1" applyNumberFormat="1" applyFont="1" applyFill="1" applyBorder="1" applyAlignment="1" applyProtection="1">
      <alignment horizontal="center"/>
    </xf>
    <xf numFmtId="166" fontId="15" fillId="0" borderId="28" xfId="1" applyNumberFormat="1" applyFont="1" applyFill="1" applyBorder="1" applyAlignment="1" applyProtection="1">
      <alignment horizontal="center"/>
    </xf>
    <xf numFmtId="166" fontId="15" fillId="3" borderId="22" xfId="1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0" fontId="5" fillId="8" borderId="24" xfId="1" applyFont="1" applyFill="1" applyBorder="1" applyAlignment="1" applyProtection="1">
      <alignment horizontal="center"/>
    </xf>
    <xf numFmtId="0" fontId="5" fillId="8" borderId="41" xfId="1" applyFont="1" applyFill="1" applyBorder="1" applyAlignment="1" applyProtection="1">
      <alignment horizontal="center"/>
    </xf>
    <xf numFmtId="0" fontId="5" fillId="8" borderId="25" xfId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8" borderId="15" xfId="1" applyFont="1" applyFill="1" applyBorder="1" applyAlignment="1" applyProtection="1">
      <alignment horizontal="center"/>
    </xf>
    <xf numFmtId="0" fontId="5" fillId="8" borderId="17" xfId="1" applyFont="1" applyFill="1" applyBorder="1" applyAlignment="1" applyProtection="1">
      <alignment horizontal="center"/>
    </xf>
    <xf numFmtId="0" fontId="24" fillId="0" borderId="2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6" fillId="4" borderId="9" xfId="1" applyFont="1" applyFill="1" applyBorder="1" applyAlignment="1" applyProtection="1">
      <alignment horizontal="center"/>
    </xf>
    <xf numFmtId="0" fontId="26" fillId="4" borderId="10" xfId="1" applyFont="1" applyFill="1" applyBorder="1" applyAlignment="1" applyProtection="1">
      <alignment horizontal="center"/>
    </xf>
    <xf numFmtId="0" fontId="26" fillId="4" borderId="11" xfId="1" applyFont="1" applyFill="1" applyBorder="1" applyAlignment="1" applyProtection="1">
      <alignment horizontal="center"/>
    </xf>
    <xf numFmtId="2" fontId="29" fillId="0" borderId="29" xfId="1" applyNumberFormat="1" applyFont="1" applyBorder="1" applyAlignment="1" applyProtection="1">
      <alignment horizontal="center"/>
    </xf>
    <xf numFmtId="2" fontId="29" fillId="0" borderId="52" xfId="1" applyNumberFormat="1" applyFont="1" applyBorder="1" applyAlignment="1" applyProtection="1">
      <alignment horizontal="center"/>
    </xf>
    <xf numFmtId="2" fontId="29" fillId="0" borderId="42" xfId="1" applyNumberFormat="1" applyFont="1" applyBorder="1" applyAlignment="1" applyProtection="1">
      <alignment horizontal="center"/>
    </xf>
    <xf numFmtId="2" fontId="29" fillId="5" borderId="27" xfId="1" applyNumberFormat="1" applyFont="1" applyFill="1" applyBorder="1" applyAlignment="1" applyProtection="1">
      <alignment horizontal="center"/>
    </xf>
    <xf numFmtId="2" fontId="29" fillId="5" borderId="40" xfId="1" applyNumberFormat="1" applyFont="1" applyFill="1" applyBorder="1" applyAlignment="1" applyProtection="1">
      <alignment horizontal="center"/>
    </xf>
    <xf numFmtId="2" fontId="29" fillId="5" borderId="28" xfId="1" applyNumberFormat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/>
    </xf>
    <xf numFmtId="0" fontId="2" fillId="0" borderId="21" xfId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center"/>
    </xf>
    <xf numFmtId="2" fontId="34" fillId="0" borderId="27" xfId="1" applyNumberFormat="1" applyFont="1" applyBorder="1" applyAlignment="1" applyProtection="1">
      <alignment horizontal="center"/>
    </xf>
    <xf numFmtId="2" fontId="34" fillId="0" borderId="40" xfId="1" applyNumberFormat="1" applyFont="1" applyBorder="1" applyAlignment="1" applyProtection="1">
      <alignment horizontal="center"/>
    </xf>
    <xf numFmtId="2" fontId="34" fillId="0" borderId="28" xfId="1" applyNumberFormat="1" applyFont="1" applyBorder="1" applyAlignment="1" applyProtection="1">
      <alignment horizontal="center"/>
    </xf>
    <xf numFmtId="2" fontId="29" fillId="0" borderId="20" xfId="1" applyNumberFormat="1" applyFont="1" applyFill="1" applyBorder="1" applyAlignment="1" applyProtection="1">
      <alignment horizontal="center"/>
    </xf>
    <xf numFmtId="2" fontId="29" fillId="0" borderId="21" xfId="1" applyNumberFormat="1" applyFont="1" applyFill="1" applyBorder="1" applyAlignment="1" applyProtection="1">
      <alignment horizontal="center"/>
    </xf>
    <xf numFmtId="2" fontId="29" fillId="0" borderId="22" xfId="1" applyNumberFormat="1" applyFont="1" applyFill="1" applyBorder="1" applyAlignment="1" applyProtection="1">
      <alignment horizontal="center"/>
    </xf>
    <xf numFmtId="0" fontId="32" fillId="8" borderId="18" xfId="1" applyFont="1" applyFill="1" applyBorder="1" applyAlignment="1" applyProtection="1">
      <alignment horizontal="center"/>
    </xf>
    <xf numFmtId="0" fontId="32" fillId="8" borderId="53" xfId="1" applyFont="1" applyFill="1" applyBorder="1" applyAlignment="1" applyProtection="1">
      <alignment horizontal="center"/>
    </xf>
    <xf numFmtId="0" fontId="32" fillId="8" borderId="19" xfId="1" applyFont="1" applyFill="1" applyBorder="1" applyAlignment="1" applyProtection="1">
      <alignment horizontal="center"/>
    </xf>
    <xf numFmtId="0" fontId="30" fillId="8" borderId="12" xfId="1" applyFont="1" applyFill="1" applyBorder="1" applyAlignment="1" applyProtection="1">
      <alignment horizontal="center"/>
    </xf>
    <xf numFmtId="0" fontId="30" fillId="8" borderId="13" xfId="1" applyFont="1" applyFill="1" applyBorder="1" applyAlignment="1" applyProtection="1">
      <alignment horizontal="center"/>
    </xf>
    <xf numFmtId="0" fontId="30" fillId="8" borderId="14" xfId="1" applyFont="1" applyFill="1" applyBorder="1" applyAlignment="1" applyProtection="1">
      <alignment horizontal="center"/>
    </xf>
    <xf numFmtId="0" fontId="2" fillId="0" borderId="24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</xf>
    <xf numFmtId="0" fontId="2" fillId="0" borderId="25" xfId="1" applyFont="1" applyBorder="1" applyAlignment="1" applyProtection="1">
      <alignment horizontal="center"/>
    </xf>
    <xf numFmtId="0" fontId="2" fillId="3" borderId="48" xfId="1" applyFont="1" applyFill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51" xfId="1" applyFont="1" applyFill="1" applyBorder="1" applyAlignment="1" applyProtection="1">
      <alignment horizontal="center"/>
    </xf>
    <xf numFmtId="0" fontId="2" fillId="0" borderId="48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center"/>
    </xf>
    <xf numFmtId="0" fontId="2" fillId="0" borderId="51" xfId="1" applyFont="1" applyFill="1" applyBorder="1" applyAlignment="1" applyProtection="1">
      <alignment horizontal="center"/>
    </xf>
    <xf numFmtId="0" fontId="2" fillId="3" borderId="27" xfId="1" applyFont="1" applyFill="1" applyBorder="1" applyAlignment="1" applyProtection="1">
      <alignment horizontal="center"/>
    </xf>
    <xf numFmtId="0" fontId="2" fillId="3" borderId="40" xfId="1" applyFont="1" applyFill="1" applyBorder="1" applyAlignment="1" applyProtection="1">
      <alignment horizontal="center"/>
    </xf>
    <xf numFmtId="0" fontId="2" fillId="3" borderId="28" xfId="1" applyFont="1" applyFill="1" applyBorder="1" applyAlignment="1" applyProtection="1">
      <alignment horizontal="center"/>
    </xf>
    <xf numFmtId="2" fontId="29" fillId="5" borderId="27" xfId="1" applyNumberFormat="1" applyFont="1" applyFill="1" applyBorder="1" applyAlignment="1" applyProtection="1">
      <alignment horizontal="left"/>
    </xf>
    <xf numFmtId="2" fontId="29" fillId="5" borderId="40" xfId="1" applyNumberFormat="1" applyFont="1" applyFill="1" applyBorder="1" applyAlignment="1" applyProtection="1">
      <alignment horizontal="left"/>
    </xf>
    <xf numFmtId="2" fontId="29" fillId="5" borderId="28" xfId="1" applyNumberFormat="1" applyFont="1" applyFill="1" applyBorder="1" applyAlignment="1" applyProtection="1">
      <alignment horizontal="left"/>
    </xf>
    <xf numFmtId="0" fontId="2" fillId="0" borderId="49" xfId="1" applyFont="1" applyFill="1" applyBorder="1" applyAlignment="1" applyProtection="1">
      <alignment horizontal="center"/>
    </xf>
    <xf numFmtId="0" fontId="2" fillId="0" borderId="50" xfId="1" applyFont="1" applyFill="1" applyBorder="1" applyAlignment="1" applyProtection="1">
      <alignment horizontal="center"/>
    </xf>
    <xf numFmtId="0" fontId="2" fillId="0" borderId="54" xfId="1" applyFont="1" applyFill="1" applyBorder="1" applyAlignment="1" applyProtection="1">
      <alignment horizontal="center"/>
    </xf>
    <xf numFmtId="2" fontId="29" fillId="0" borderId="20" xfId="1" applyNumberFormat="1" applyFont="1" applyFill="1" applyBorder="1" applyAlignment="1" applyProtection="1">
      <alignment horizontal="left"/>
    </xf>
    <xf numFmtId="2" fontId="29" fillId="0" borderId="21" xfId="1" applyNumberFormat="1" applyFont="1" applyFill="1" applyBorder="1" applyAlignment="1" applyProtection="1">
      <alignment horizontal="left"/>
    </xf>
    <xf numFmtId="2" fontId="29" fillId="0" borderId="22" xfId="1" applyNumberFormat="1" applyFont="1" applyFill="1" applyBorder="1" applyAlignment="1" applyProtection="1">
      <alignment horizontal="left"/>
    </xf>
    <xf numFmtId="2" fontId="29" fillId="0" borderId="27" xfId="1" applyNumberFormat="1" applyFont="1" applyBorder="1" applyAlignment="1" applyProtection="1">
      <alignment horizontal="left"/>
    </xf>
    <xf numFmtId="2" fontId="29" fillId="0" borderId="40" xfId="1" applyNumberFormat="1" applyFont="1" applyBorder="1" applyAlignment="1" applyProtection="1">
      <alignment horizontal="left"/>
    </xf>
    <xf numFmtId="2" fontId="29" fillId="0" borderId="28" xfId="1" applyNumberFormat="1" applyFont="1" applyBorder="1" applyAlignment="1" applyProtection="1">
      <alignment horizontal="left"/>
    </xf>
    <xf numFmtId="2" fontId="29" fillId="0" borderId="29" xfId="1" applyNumberFormat="1" applyFont="1" applyBorder="1" applyAlignment="1" applyProtection="1">
      <alignment horizontal="left"/>
    </xf>
    <xf numFmtId="2" fontId="29" fillId="0" borderId="52" xfId="1" applyNumberFormat="1" applyFont="1" applyBorder="1" applyAlignment="1" applyProtection="1">
      <alignment horizontal="left"/>
    </xf>
    <xf numFmtId="2" fontId="29" fillId="0" borderId="42" xfId="1" applyNumberFormat="1" applyFont="1" applyBorder="1" applyAlignment="1" applyProtection="1">
      <alignment horizontal="left"/>
    </xf>
  </cellXfs>
  <cellStyles count="3">
    <cellStyle name="Standard" xfId="0" builtinId="0"/>
    <cellStyle name="Standard_PEHD" xfId="1" xr:uid="{00000000-0005-0000-0000-000001000000}"/>
    <cellStyle name="Standard_Rohrmass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444500</xdr:colOff>
      <xdr:row>0</xdr:row>
      <xdr:rowOff>201083</xdr:rowOff>
    </xdr:from>
    <xdr:to>
      <xdr:col>21</xdr:col>
      <xdr:colOff>0</xdr:colOff>
      <xdr:row>5</xdr:row>
      <xdr:rowOff>178329</xdr:rowOff>
    </xdr:to>
    <xdr:pic>
      <xdr:nvPicPr>
        <xdr:cNvPr id="2" name="Bild 7" descr="Icon_Anlagen Planungsgrundlagen">
          <a:extLst>
            <a:ext uri="{FF2B5EF4-FFF2-40B4-BE49-F238E27FC236}">
              <a16:creationId xmlns:a16="http://schemas.microsoft.com/office/drawing/2014/main" id="{A98DE262-4BE7-4B46-8139-760DD8AF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725" y="201083"/>
          <a:ext cx="1174750" cy="1120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254000</xdr:colOff>
      <xdr:row>2</xdr:row>
      <xdr:rowOff>152400</xdr:rowOff>
    </xdr:to>
    <xdr:pic>
      <xdr:nvPicPr>
        <xdr:cNvPr id="3" name="Bild 8" descr="VKR%20Logo">
          <a:extLst>
            <a:ext uri="{FF2B5EF4-FFF2-40B4-BE49-F238E27FC236}">
              <a16:creationId xmlns:a16="http://schemas.microsoft.com/office/drawing/2014/main" id="{D24358DC-E6B3-495A-A837-39C53F8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206375</xdr:colOff>
      <xdr:row>1</xdr:row>
      <xdr:rowOff>69850</xdr:rowOff>
    </xdr:from>
    <xdr:to>
      <xdr:col>22</xdr:col>
      <xdr:colOff>36195</xdr:colOff>
      <xdr:row>6</xdr:row>
      <xdr:rowOff>50165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4717BC0-E2C8-4788-A8DB-D07154A96A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675" y="298450"/>
          <a:ext cx="991870" cy="1123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0</xdr:row>
      <xdr:rowOff>0</xdr:rowOff>
    </xdr:from>
    <xdr:to>
      <xdr:col>4</xdr:col>
      <xdr:colOff>1</xdr:colOff>
      <xdr:row>2</xdr:row>
      <xdr:rowOff>152400</xdr:rowOff>
    </xdr:to>
    <xdr:pic>
      <xdr:nvPicPr>
        <xdr:cNvPr id="2" name="Bild 8" descr="VKR%20Logo">
          <a:extLst>
            <a:ext uri="{FF2B5EF4-FFF2-40B4-BE49-F238E27FC236}">
              <a16:creationId xmlns:a16="http://schemas.microsoft.com/office/drawing/2014/main" id="{84C1867D-6AB2-4371-8E1D-55DC7A80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0"/>
          <a:ext cx="1193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367771</xdr:colOff>
      <xdr:row>1</xdr:row>
      <xdr:rowOff>79375</xdr:rowOff>
    </xdr:from>
    <xdr:to>
      <xdr:col>16</xdr:col>
      <xdr:colOff>68474</xdr:colOff>
      <xdr:row>6</xdr:row>
      <xdr:rowOff>64982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687DE8-C53C-405D-A74E-0E125CA3A4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792" y="306917"/>
          <a:ext cx="991870" cy="1123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383886</xdr:colOff>
      <xdr:row>1</xdr:row>
      <xdr:rowOff>80818</xdr:rowOff>
    </xdr:from>
    <xdr:to>
      <xdr:col>33</xdr:col>
      <xdr:colOff>59575</xdr:colOff>
      <xdr:row>6</xdr:row>
      <xdr:rowOff>64020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811596-2954-4BB0-B069-ACC63E996B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750" y="308841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78199</xdr:colOff>
      <xdr:row>2</xdr:row>
      <xdr:rowOff>152400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D6DB1F77-414F-41E9-9D34-225F44D2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74" y="0"/>
          <a:ext cx="1373855" cy="605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386773</xdr:colOff>
      <xdr:row>1</xdr:row>
      <xdr:rowOff>72159</xdr:rowOff>
    </xdr:from>
    <xdr:to>
      <xdr:col>33</xdr:col>
      <xdr:colOff>62462</xdr:colOff>
      <xdr:row>6</xdr:row>
      <xdr:rowOff>55361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3B9EE8-CC88-4334-A22E-DB0848525F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637" y="300182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77258</xdr:colOff>
      <xdr:row>2</xdr:row>
      <xdr:rowOff>152400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6D07360F-CFD4-4472-85D6-347FDBD6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37265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392545</xdr:colOff>
      <xdr:row>1</xdr:row>
      <xdr:rowOff>77932</xdr:rowOff>
    </xdr:from>
    <xdr:to>
      <xdr:col>33</xdr:col>
      <xdr:colOff>68234</xdr:colOff>
      <xdr:row>6</xdr:row>
      <xdr:rowOff>61134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FC5FD52-F814-4C94-A98A-C78BB0647B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409" y="305955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76489</xdr:colOff>
      <xdr:row>2</xdr:row>
      <xdr:rowOff>152400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3911F72A-2C91-4FB3-8006-F63DE447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64" y="0"/>
          <a:ext cx="1373428" cy="60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389659</xdr:colOff>
      <xdr:row>1</xdr:row>
      <xdr:rowOff>69272</xdr:rowOff>
    </xdr:from>
    <xdr:to>
      <xdr:col>33</xdr:col>
      <xdr:colOff>65348</xdr:colOff>
      <xdr:row>6</xdr:row>
      <xdr:rowOff>52474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B52481-678B-4769-8EA7-D0777D8927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523" y="297295"/>
          <a:ext cx="991870" cy="11233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76489</xdr:colOff>
      <xdr:row>2</xdr:row>
      <xdr:rowOff>152400</xdr:rowOff>
    </xdr:to>
    <xdr:pic>
      <xdr:nvPicPr>
        <xdr:cNvPr id="4" name="Bild 8" descr="VKR%20Logo">
          <a:extLst>
            <a:ext uri="{FF2B5EF4-FFF2-40B4-BE49-F238E27FC236}">
              <a16:creationId xmlns:a16="http://schemas.microsoft.com/office/drawing/2014/main" id="{E5391C4D-F490-4027-870A-82EB9BBA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64" y="0"/>
          <a:ext cx="1373428" cy="60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0</xdr:row>
      <xdr:rowOff>0</xdr:rowOff>
    </xdr:from>
    <xdr:to>
      <xdr:col>6</xdr:col>
      <xdr:colOff>1</xdr:colOff>
      <xdr:row>2</xdr:row>
      <xdr:rowOff>152400</xdr:rowOff>
    </xdr:to>
    <xdr:pic>
      <xdr:nvPicPr>
        <xdr:cNvPr id="2" name="Bild 8" descr="VKR%20Logo">
          <a:extLst>
            <a:ext uri="{FF2B5EF4-FFF2-40B4-BE49-F238E27FC236}">
              <a16:creationId xmlns:a16="http://schemas.microsoft.com/office/drawing/2014/main" id="{CD3C269A-517D-49FC-95DA-3ECA2CE6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0"/>
          <a:ext cx="1968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389659</xdr:colOff>
      <xdr:row>1</xdr:row>
      <xdr:rowOff>69272</xdr:rowOff>
    </xdr:from>
    <xdr:to>
      <xdr:col>33</xdr:col>
      <xdr:colOff>65348</xdr:colOff>
      <xdr:row>6</xdr:row>
      <xdr:rowOff>52474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75FD2C7-A2B2-4E7A-B350-DB5358F8EF4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0534" y="297872"/>
          <a:ext cx="990139" cy="1126202"/>
        </a:xfrm>
        <a:prstGeom prst="rect">
          <a:avLst/>
        </a:prstGeom>
      </xdr:spPr>
    </xdr:pic>
    <xdr:clientData/>
  </xdr:twoCellAnchor>
  <xdr:twoCellAnchor>
    <xdr:from>
      <xdr:col>11</xdr:col>
      <xdr:colOff>259292</xdr:colOff>
      <xdr:row>10</xdr:row>
      <xdr:rowOff>63500</xdr:rowOff>
    </xdr:from>
    <xdr:to>
      <xdr:col>33</xdr:col>
      <xdr:colOff>50800</xdr:colOff>
      <xdr:row>27</xdr:row>
      <xdr:rowOff>94258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9EB80791-504C-4218-B118-6655EC0C9684}"/>
            </a:ext>
          </a:extLst>
        </xdr:cNvPr>
        <xdr:cNvGrpSpPr/>
      </xdr:nvGrpSpPr>
      <xdr:grpSpPr>
        <a:xfrm>
          <a:off x="3908425" y="2006600"/>
          <a:ext cx="7343775" cy="4192125"/>
          <a:chOff x="1656064" y="1412776"/>
          <a:chExt cx="7105100" cy="4258731"/>
        </a:xfrm>
      </xdr:grpSpPr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1B717EF7-6DB4-4045-B05C-5E7C7BD62DCE}"/>
              </a:ext>
            </a:extLst>
          </xdr:cNvPr>
          <xdr:cNvGrpSpPr>
            <a:grpSpLocks noChangeAspect="1"/>
          </xdr:cNvGrpSpPr>
        </xdr:nvGrpSpPr>
        <xdr:grpSpPr>
          <a:xfrm>
            <a:off x="1656064" y="1473386"/>
            <a:ext cx="3888000" cy="3935022"/>
            <a:chOff x="179512" y="1736241"/>
            <a:chExt cx="3024336" cy="3060912"/>
          </a:xfrm>
        </xdr:grpSpPr>
        <xdr:sp macro="" textlink="">
          <xdr:nvSpPr>
            <xdr:cNvPr id="11" name="Sehne 10">
              <a:extLst>
                <a:ext uri="{FF2B5EF4-FFF2-40B4-BE49-F238E27FC236}">
                  <a16:creationId xmlns:a16="http://schemas.microsoft.com/office/drawing/2014/main" id="{470DDA11-3F3A-45EB-8077-D5D7D69336F6}"/>
                </a:ext>
              </a:extLst>
            </xdr:cNvPr>
            <xdr:cNvSpPr/>
          </xdr:nvSpPr>
          <xdr:spPr bwMode="auto">
            <a:xfrm>
              <a:off x="179519" y="1772816"/>
              <a:ext cx="3024329" cy="3024337"/>
            </a:xfrm>
            <a:prstGeom prst="chord">
              <a:avLst>
                <a:gd name="adj1" fmla="val 20943747"/>
                <a:gd name="adj2" fmla="val 11443000"/>
              </a:avLst>
            </a:prstGeom>
            <a:solidFill>
              <a:srgbClr val="0099FF">
                <a:alpha val="25000"/>
              </a:srgbClr>
            </a:solidFill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2" name="Ellipse 11">
              <a:extLst>
                <a:ext uri="{FF2B5EF4-FFF2-40B4-BE49-F238E27FC236}">
                  <a16:creationId xmlns:a16="http://schemas.microsoft.com/office/drawing/2014/main" id="{F03A2F5B-8A10-431B-B90A-73F2B223FDBA}"/>
                </a:ext>
              </a:extLst>
            </xdr:cNvPr>
            <xdr:cNvSpPr/>
          </xdr:nvSpPr>
          <xdr:spPr bwMode="auto">
            <a:xfrm>
              <a:off x="179512" y="1772816"/>
              <a:ext cx="3024336" cy="3024336"/>
            </a:xfrm>
            <a:prstGeom prst="ellipse">
              <a:avLst/>
            </a:pr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3" name="Freihandform: Form 12">
              <a:extLst>
                <a:ext uri="{FF2B5EF4-FFF2-40B4-BE49-F238E27FC236}">
                  <a16:creationId xmlns:a16="http://schemas.microsoft.com/office/drawing/2014/main" id="{29B58D5C-A2B3-43B3-97F4-5B01E59ABF32}"/>
                </a:ext>
              </a:extLst>
            </xdr:cNvPr>
            <xdr:cNvSpPr/>
          </xdr:nvSpPr>
          <xdr:spPr bwMode="auto">
            <a:xfrm>
              <a:off x="319241" y="310019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4" name="Freihandform: Form 13">
              <a:extLst>
                <a:ext uri="{FF2B5EF4-FFF2-40B4-BE49-F238E27FC236}">
                  <a16:creationId xmlns:a16="http://schemas.microsoft.com/office/drawing/2014/main" id="{A5D3AF6C-E0E4-4F3C-95BD-665A66CC921F}"/>
                </a:ext>
              </a:extLst>
            </xdr:cNvPr>
            <xdr:cNvSpPr/>
          </xdr:nvSpPr>
          <xdr:spPr bwMode="auto">
            <a:xfrm>
              <a:off x="855922" y="325969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5" name="Freihandform: Form 14">
              <a:extLst>
                <a:ext uri="{FF2B5EF4-FFF2-40B4-BE49-F238E27FC236}">
                  <a16:creationId xmlns:a16="http://schemas.microsoft.com/office/drawing/2014/main" id="{21BAAF1F-3172-42B4-9C78-53152025CCC9}"/>
                </a:ext>
              </a:extLst>
            </xdr:cNvPr>
            <xdr:cNvSpPr/>
          </xdr:nvSpPr>
          <xdr:spPr bwMode="auto">
            <a:xfrm>
              <a:off x="1979712" y="2527061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6" name="Freihandform: Form 15">
              <a:extLst>
                <a:ext uri="{FF2B5EF4-FFF2-40B4-BE49-F238E27FC236}">
                  <a16:creationId xmlns:a16="http://schemas.microsoft.com/office/drawing/2014/main" id="{C1B1780A-6EDB-496A-851C-3DA5BB642137}"/>
                </a:ext>
              </a:extLst>
            </xdr:cNvPr>
            <xdr:cNvSpPr/>
          </xdr:nvSpPr>
          <xdr:spPr bwMode="auto">
            <a:xfrm>
              <a:off x="1736911" y="2874267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7" name="Freihandform: Form 16">
              <a:extLst>
                <a:ext uri="{FF2B5EF4-FFF2-40B4-BE49-F238E27FC236}">
                  <a16:creationId xmlns:a16="http://schemas.microsoft.com/office/drawing/2014/main" id="{F3454D7E-8288-40A3-B536-FE8BB38E2F50}"/>
                </a:ext>
              </a:extLst>
            </xdr:cNvPr>
            <xdr:cNvSpPr/>
          </xdr:nvSpPr>
          <xdr:spPr bwMode="auto">
            <a:xfrm>
              <a:off x="363653" y="3427632"/>
              <a:ext cx="818865" cy="59173"/>
            </a:xfrm>
            <a:custGeom>
              <a:avLst/>
              <a:gdLst>
                <a:gd name="connsiteX0" fmla="*/ 0 w 818865"/>
                <a:gd name="connsiteY0" fmla="*/ 59173 h 59173"/>
                <a:gd name="connsiteX1" fmla="*/ 282053 w 818865"/>
                <a:gd name="connsiteY1" fmla="*/ 33 h 59173"/>
                <a:gd name="connsiteX2" fmla="*/ 536812 w 818865"/>
                <a:gd name="connsiteY2" fmla="*/ 50074 h 59173"/>
                <a:gd name="connsiteX3" fmla="*/ 818865 w 818865"/>
                <a:gd name="connsiteY3" fmla="*/ 9131 h 591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18865" h="59173">
                  <a:moveTo>
                    <a:pt x="0" y="59173"/>
                  </a:moveTo>
                  <a:cubicBezTo>
                    <a:pt x="96292" y="30361"/>
                    <a:pt x="192584" y="1549"/>
                    <a:pt x="282053" y="33"/>
                  </a:cubicBezTo>
                  <a:cubicBezTo>
                    <a:pt x="371522" y="-1483"/>
                    <a:pt x="447343" y="48558"/>
                    <a:pt x="536812" y="50074"/>
                  </a:cubicBezTo>
                  <a:cubicBezTo>
                    <a:pt x="626281" y="51590"/>
                    <a:pt x="771856" y="19746"/>
                    <a:pt x="818865" y="9131"/>
                  </a:cubicBezTo>
                </a:path>
              </a:pathLst>
            </a:custGeom>
            <a:noFill/>
            <a:ln w="381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de-CH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Times New Roman" pitchFamily="18" charset="0"/>
              </a:endParaRPr>
            </a:p>
          </xdr:txBody>
        </xdr:sp>
        <xdr:sp macro="" textlink="">
          <xdr:nvSpPr>
            <xdr:cNvPr id="18" name="Textfeld 9">
              <a:extLst>
                <a:ext uri="{FF2B5EF4-FFF2-40B4-BE49-F238E27FC236}">
                  <a16:creationId xmlns:a16="http://schemas.microsoft.com/office/drawing/2014/main" id="{A3004FAB-7D35-424F-80E9-630B3045AC64}"/>
                </a:ext>
              </a:extLst>
            </xdr:cNvPr>
            <xdr:cNvSpPr txBox="1"/>
          </xdr:nvSpPr>
          <xdr:spPr>
            <a:xfrm rot="16200000">
              <a:off x="888526" y="2201716"/>
              <a:ext cx="1242181" cy="3112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de-DE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r>
                <a:rPr lang="de-CH" sz="2000">
                  <a:latin typeface="+mn-lt"/>
                </a:rPr>
                <a:t>Füllgrad h/d</a:t>
              </a:r>
              <a:r>
                <a:rPr lang="de-CH" sz="2000" baseline="-25000">
                  <a:latin typeface="+mn-lt"/>
                </a:rPr>
                <a:t>i</a:t>
              </a:r>
            </a:p>
          </xdr:txBody>
        </xdr:sp>
      </xdr:grpSp>
      <xdr:pic>
        <xdr:nvPicPr>
          <xdr:cNvPr id="7" name="Grafik 6">
            <a:extLst>
              <a:ext uri="{FF2B5EF4-FFF2-40B4-BE49-F238E27FC236}">
                <a16:creationId xmlns:a16="http://schemas.microsoft.com/office/drawing/2014/main" id="{7F2A3E63-1B8C-4803-9FEB-BF0F874EBA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100000"/>
                    </a14:imgEffect>
                    <a14:imgEffect>
                      <a14:brightnessContrast bright="34000" contrast="30000"/>
                    </a14:imgEffect>
                  </a14:imgLayer>
                </a14:imgProps>
              </a:ext>
            </a:extLst>
          </a:blip>
          <a:srcRect l="27455" r="1828" b="1092"/>
          <a:stretch/>
        </xdr:blipFill>
        <xdr:spPr>
          <a:xfrm>
            <a:off x="3592986" y="1412776"/>
            <a:ext cx="5168178" cy="4258731"/>
          </a:xfrm>
          <a:prstGeom prst="rect">
            <a:avLst/>
          </a:prstGeom>
        </xdr:spPr>
      </xdr:pic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D457D2C8-5D1A-4129-8A69-901DD4E9D8CA}"/>
              </a:ext>
            </a:extLst>
          </xdr:cNvPr>
          <xdr:cNvSpPr/>
        </xdr:nvSpPr>
        <xdr:spPr>
          <a:xfrm>
            <a:off x="3672288" y="1614773"/>
            <a:ext cx="4608511" cy="468000"/>
          </a:xfrm>
          <a:prstGeom prst="rect">
            <a:avLst/>
          </a:prstGeom>
          <a:solidFill>
            <a:schemeClr val="bg1"/>
          </a:solidFill>
        </xdr:spPr>
        <xdr:txBody>
          <a:bodyPr wrap="square" anchor="ctr">
            <a:spAutoFit/>
          </a:bodyPr>
          <a:lstStyle>
            <a:defPPr>
              <a:defRPr lang="de-DE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de-CH" sz="1400">
                <a:latin typeface="+mn-lt"/>
              </a:rPr>
              <a:t>Max. zulässiger Teilfüllungsgrad = 0.85</a:t>
            </a:r>
          </a:p>
        </xdr:txBody>
      </xdr:sp>
      <xdr:cxnSp macro="">
        <xdr:nvCxnSpPr>
          <xdr:cNvPr id="9" name="Gerade Verbindung mit Pfeil 8">
            <a:extLst>
              <a:ext uri="{FF2B5EF4-FFF2-40B4-BE49-F238E27FC236}">
                <a16:creationId xmlns:a16="http://schemas.microsoft.com/office/drawing/2014/main" id="{F679CF39-34D6-4684-8D93-06EC1B1F8414}"/>
              </a:ext>
            </a:extLst>
          </xdr:cNvPr>
          <xdr:cNvCxnSpPr>
            <a:cxnSpLocks/>
          </xdr:cNvCxnSpPr>
        </xdr:nvCxnSpPr>
        <xdr:spPr bwMode="auto">
          <a:xfrm flipV="1">
            <a:off x="3600063" y="1520401"/>
            <a:ext cx="9895" cy="3865686"/>
          </a:xfrm>
          <a:prstGeom prst="straightConnector1">
            <a:avLst/>
          </a:prstGeom>
          <a:solidFill>
            <a:schemeClr val="accent1"/>
          </a:solidFill>
          <a:ln w="44450" cap="flat" cmpd="sng" algn="ctr">
            <a:solidFill>
              <a:schemeClr val="tx1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  <xdr:cxnSp macro="">
        <xdr:nvCxnSpPr>
          <xdr:cNvPr id="10" name="Gerade Verbindung mit Pfeil 9">
            <a:extLst>
              <a:ext uri="{FF2B5EF4-FFF2-40B4-BE49-F238E27FC236}">
                <a16:creationId xmlns:a16="http://schemas.microsoft.com/office/drawing/2014/main" id="{DEFDC682-B758-48A2-B709-4EEE5A752B5A}"/>
              </a:ext>
            </a:extLst>
          </xdr:cNvPr>
          <xdr:cNvCxnSpPr>
            <a:cxnSpLocks/>
          </xdr:cNvCxnSpPr>
        </xdr:nvCxnSpPr>
        <xdr:spPr bwMode="auto">
          <a:xfrm>
            <a:off x="3608276" y="2120547"/>
            <a:ext cx="4708140" cy="0"/>
          </a:xfrm>
          <a:prstGeom prst="straightConnector1">
            <a:avLst/>
          </a:prstGeom>
          <a:solidFill>
            <a:schemeClr val="accent1"/>
          </a:solidFill>
          <a:ln w="44450" cap="flat" cmpd="sng" algn="ctr">
            <a:solidFill>
              <a:schemeClr val="tx1"/>
            </a:solidFill>
            <a:prstDash val="dash"/>
            <a:round/>
            <a:headEnd type="none" w="med" len="med"/>
            <a:tailEnd type="none" w="lg" len="lg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389659</xdr:colOff>
      <xdr:row>1</xdr:row>
      <xdr:rowOff>69272</xdr:rowOff>
    </xdr:from>
    <xdr:to>
      <xdr:col>33</xdr:col>
      <xdr:colOff>65348</xdr:colOff>
      <xdr:row>6</xdr:row>
      <xdr:rowOff>52474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AF81585-BA82-418C-8B7B-D0E43956A2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392" y="297872"/>
          <a:ext cx="1030356" cy="11262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4</xdr:col>
      <xdr:colOff>77258</xdr:colOff>
      <xdr:row>2</xdr:row>
      <xdr:rowOff>152400</xdr:rowOff>
    </xdr:to>
    <xdr:pic>
      <xdr:nvPicPr>
        <xdr:cNvPr id="3" name="Bild 8" descr="VKR%20Logo">
          <a:extLst>
            <a:ext uri="{FF2B5EF4-FFF2-40B4-BE49-F238E27FC236}">
              <a16:creationId xmlns:a16="http://schemas.microsoft.com/office/drawing/2014/main" id="{CC98B914-8BB4-4362-AD34-56704003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" y="0"/>
          <a:ext cx="137265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470A-BE90-491E-BF50-4948CD4CC53E}">
  <sheetPr>
    <tabColor theme="2" tint="-9.9978637043366805E-2"/>
    <pageSetUpPr fitToPage="1"/>
  </sheetPr>
  <dimension ref="A1:X28"/>
  <sheetViews>
    <sheetView showGridLines="0" view="pageBreakPreview" zoomScale="110" zoomScaleNormal="104" zoomScaleSheetLayoutView="110" zoomScalePageLayoutView="120" workbookViewId="0">
      <selection activeCell="V2" sqref="V2"/>
    </sheetView>
  </sheetViews>
  <sheetFormatPr baseColWidth="10" defaultRowHeight="12.7"/>
  <cols>
    <col min="1" max="1" width="1.29296875" customWidth="1"/>
    <col min="2" max="2" width="4.29296875" customWidth="1"/>
    <col min="3" max="4" width="8.17578125" customWidth="1"/>
    <col min="5" max="5" width="4.46875" customWidth="1"/>
    <col min="6" max="8" width="8.17578125" customWidth="1"/>
    <col min="9" max="9" width="4.46875" customWidth="1"/>
    <col min="10" max="12" width="7.8203125" customWidth="1"/>
    <col min="13" max="13" width="4.46875" customWidth="1"/>
    <col min="14" max="16" width="7.8203125" customWidth="1"/>
    <col min="17" max="17" width="4.46875" customWidth="1"/>
    <col min="18" max="20" width="7.8203125" customWidth="1"/>
    <col min="21" max="21" width="4.46875" customWidth="1"/>
    <col min="22" max="22" width="4.29296875" customWidth="1"/>
    <col min="23" max="23" width="1.234375" customWidth="1"/>
  </cols>
  <sheetData>
    <row r="1" spans="1:24" s="3" customFormat="1" ht="18" customHeight="1">
      <c r="A1" s="1"/>
      <c r="B1" s="2"/>
      <c r="C1" s="2"/>
      <c r="D1" s="2"/>
      <c r="E1" s="2"/>
      <c r="F1" s="197" t="s">
        <v>25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40"/>
      <c r="T1" s="140"/>
      <c r="U1" s="72"/>
      <c r="V1" s="71" t="s">
        <v>88</v>
      </c>
      <c r="W1" s="61"/>
    </row>
    <row r="2" spans="1:24" s="3" customFormat="1" ht="18" customHeight="1">
      <c r="A2" s="4"/>
      <c r="B2" s="5"/>
      <c r="C2" s="5"/>
      <c r="D2" s="5"/>
      <c r="E2" s="5"/>
      <c r="F2" s="198" t="s">
        <v>54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41"/>
      <c r="U2" s="73"/>
      <c r="W2" s="57"/>
    </row>
    <row r="3" spans="1:24" s="3" customFormat="1" ht="18" customHeight="1">
      <c r="A3" s="4"/>
      <c r="B3" s="5"/>
      <c r="C3" s="5"/>
      <c r="D3" s="5"/>
      <c r="E3" s="5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41"/>
      <c r="U3" s="73"/>
      <c r="W3" s="57"/>
    </row>
    <row r="4" spans="1:24" s="3" customFormat="1" ht="18" customHeight="1">
      <c r="A4" s="4"/>
      <c r="B4" s="5"/>
      <c r="C4" s="5"/>
      <c r="D4" s="5"/>
      <c r="E4" s="5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41"/>
      <c r="U4" s="73"/>
      <c r="W4" s="57"/>
    </row>
    <row r="5" spans="1:24" s="3" customFormat="1" ht="18" customHeight="1">
      <c r="A5" s="4"/>
      <c r="B5" s="8" t="s">
        <v>7</v>
      </c>
      <c r="C5" s="8"/>
      <c r="D5" s="8"/>
      <c r="E5" s="8"/>
      <c r="F5" s="8"/>
      <c r="G5" s="8"/>
      <c r="H5" s="8"/>
      <c r="I5" s="8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5"/>
      <c r="W5" s="7"/>
    </row>
    <row r="6" spans="1:2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U6" s="5"/>
      <c r="W6" s="7"/>
    </row>
    <row r="7" spans="1:2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58"/>
    </row>
    <row r="8" spans="1:24" s="3" customFormat="1" ht="9" customHeight="1"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/>
    </row>
    <row r="9" spans="1:24" ht="15.35">
      <c r="A9" s="15"/>
      <c r="B9" s="193" t="s">
        <v>16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22"/>
      <c r="W9" s="16"/>
    </row>
    <row r="10" spans="1:24" ht="12.75" customHeight="1">
      <c r="K10" s="6"/>
      <c r="L10" s="17"/>
      <c r="M10" s="18"/>
      <c r="N10" s="18"/>
      <c r="O10" s="18"/>
      <c r="P10" s="18"/>
      <c r="Q10" s="18"/>
      <c r="R10" s="18"/>
      <c r="S10" s="18"/>
      <c r="T10" s="18"/>
      <c r="U10" s="19"/>
      <c r="V10" s="105"/>
      <c r="W10" s="18"/>
    </row>
    <row r="11" spans="1:24" ht="16.5" customHeight="1" thickBot="1">
      <c r="A11" s="20"/>
      <c r="B11" s="151" t="s">
        <v>58</v>
      </c>
      <c r="C11" s="21"/>
      <c r="D11" s="21"/>
      <c r="E11" s="21"/>
      <c r="F11" s="21"/>
      <c r="G11" s="153" t="s">
        <v>33</v>
      </c>
      <c r="H11" s="21"/>
      <c r="I11" s="154"/>
      <c r="J11" s="154"/>
      <c r="K11" s="153" t="s">
        <v>32</v>
      </c>
      <c r="L11" s="154"/>
      <c r="M11" s="155"/>
      <c r="N11" s="155"/>
      <c r="O11" s="153" t="s">
        <v>31</v>
      </c>
      <c r="P11" s="155"/>
      <c r="Q11" s="155"/>
      <c r="R11" s="155"/>
      <c r="S11" s="153" t="s">
        <v>30</v>
      </c>
      <c r="T11" s="23"/>
      <c r="U11" s="23"/>
      <c r="W11" s="24"/>
    </row>
    <row r="12" spans="1:24" ht="13.5" hidden="1" customHeight="1" thickBot="1">
      <c r="A12" s="25"/>
      <c r="B12" s="26">
        <v>1</v>
      </c>
      <c r="C12" s="26"/>
      <c r="D12" s="26"/>
      <c r="E12" s="26"/>
      <c r="F12" s="26"/>
      <c r="G12" s="26"/>
      <c r="H12" s="26"/>
      <c r="I12" s="6"/>
      <c r="J12" s="6"/>
      <c r="K12" s="6"/>
      <c r="L12" s="6"/>
      <c r="M12" s="26">
        <v>2</v>
      </c>
      <c r="N12" s="26">
        <v>5</v>
      </c>
      <c r="O12" s="26">
        <v>6</v>
      </c>
      <c r="P12" s="26">
        <v>7</v>
      </c>
      <c r="Q12" s="26">
        <v>8</v>
      </c>
      <c r="R12" s="26">
        <v>9</v>
      </c>
      <c r="S12" s="26">
        <v>10</v>
      </c>
      <c r="T12" s="26">
        <v>11</v>
      </c>
      <c r="U12" s="26">
        <v>12</v>
      </c>
    </row>
    <row r="13" spans="1:24" ht="18" customHeight="1" thickBot="1">
      <c r="A13" s="25"/>
      <c r="B13" s="165" t="s">
        <v>0</v>
      </c>
      <c r="C13" s="166"/>
      <c r="D13" s="167"/>
      <c r="E13" s="6"/>
      <c r="F13" s="194" t="s">
        <v>9</v>
      </c>
      <c r="G13" s="195"/>
      <c r="H13" s="196"/>
      <c r="I13" s="6"/>
      <c r="J13" s="194" t="s">
        <v>34</v>
      </c>
      <c r="K13" s="195"/>
      <c r="L13" s="196"/>
      <c r="M13" s="78"/>
      <c r="N13" s="174" t="s">
        <v>11</v>
      </c>
      <c r="O13" s="175"/>
      <c r="P13" s="176"/>
      <c r="Q13" s="6"/>
      <c r="R13" s="174" t="s">
        <v>12</v>
      </c>
      <c r="S13" s="175"/>
      <c r="T13" s="176"/>
      <c r="U13" s="6"/>
      <c r="V13" s="6"/>
      <c r="W13" s="27"/>
      <c r="X13" s="6"/>
    </row>
    <row r="14" spans="1:24" ht="19.5" customHeight="1" thickBot="1">
      <c r="A14" s="25"/>
      <c r="B14" s="168" t="s">
        <v>1</v>
      </c>
      <c r="C14" s="169" t="s">
        <v>2</v>
      </c>
      <c r="D14" s="170" t="s">
        <v>3</v>
      </c>
      <c r="E14" s="76"/>
      <c r="F14" s="171" t="s">
        <v>4</v>
      </c>
      <c r="G14" s="172" t="s">
        <v>5</v>
      </c>
      <c r="H14" s="173" t="s">
        <v>13</v>
      </c>
      <c r="I14" s="6"/>
      <c r="J14" s="171" t="s">
        <v>4</v>
      </c>
      <c r="K14" s="172" t="s">
        <v>5</v>
      </c>
      <c r="L14" s="173" t="s">
        <v>13</v>
      </c>
      <c r="M14" s="79"/>
      <c r="N14" s="171" t="s">
        <v>4</v>
      </c>
      <c r="O14" s="172" t="s">
        <v>5</v>
      </c>
      <c r="P14" s="173" t="s">
        <v>13</v>
      </c>
      <c r="Q14" s="6"/>
      <c r="R14" s="171" t="s">
        <v>4</v>
      </c>
      <c r="S14" s="172" t="s">
        <v>5</v>
      </c>
      <c r="T14" s="173" t="s">
        <v>13</v>
      </c>
      <c r="U14" s="6"/>
      <c r="V14" s="177" t="s">
        <v>1</v>
      </c>
      <c r="W14" s="27"/>
      <c r="X14" s="6"/>
    </row>
    <row r="15" spans="1:24" ht="19.5" customHeight="1">
      <c r="A15" s="25"/>
      <c r="B15" s="52">
        <v>110</v>
      </c>
      <c r="C15" s="39">
        <f t="shared" ref="C15:C26" si="0">B15</f>
        <v>110</v>
      </c>
      <c r="D15" s="40">
        <v>110.4</v>
      </c>
      <c r="E15" s="77"/>
      <c r="F15" s="41">
        <v>3.4</v>
      </c>
      <c r="G15" s="42">
        <v>4</v>
      </c>
      <c r="H15" s="44">
        <f t="shared" ref="H15:H26" si="1">PI()/4*(($B15*$B15)-(($B15-2*F15)*($B15-2*F15)))/1000*$P$27</f>
        <v>1.0418545398508825</v>
      </c>
      <c r="I15" s="6"/>
      <c r="J15" s="41">
        <v>3.8</v>
      </c>
      <c r="K15" s="42">
        <v>4.4000000000000004</v>
      </c>
      <c r="L15" s="44">
        <f t="shared" ref="L15:L26" si="2">PI()/4*(($B15*$B15)-(($B15-2*J15)*($B15-2*J15)))/1000*$P$27</f>
        <v>1.1600563351236661</v>
      </c>
      <c r="M15" s="79"/>
      <c r="N15" s="41">
        <v>4.2</v>
      </c>
      <c r="O15" s="42">
        <v>4.9000000000000004</v>
      </c>
      <c r="P15" s="44">
        <f t="shared" ref="P15:P26" si="3">PI()/4*(($B15*$B15)-(($B15-2*N15)*($B15-2*N15)))/1000*$P$27</f>
        <v>1.2773382720674822</v>
      </c>
      <c r="Q15" s="28"/>
      <c r="R15" s="41">
        <v>5</v>
      </c>
      <c r="S15" s="42">
        <v>5.7</v>
      </c>
      <c r="T15" s="44">
        <f t="shared" ref="T15:T26" si="4">PI()/4*(($B15*$B15)-(($B15-2*R15)*($B15-2*R15)))/1000*$P$27</f>
        <v>1.5091425709681969</v>
      </c>
      <c r="U15" s="28"/>
      <c r="V15" s="43">
        <v>110</v>
      </c>
      <c r="W15" s="53"/>
      <c r="X15" s="54"/>
    </row>
    <row r="16" spans="1:24" ht="19.5" customHeight="1">
      <c r="A16" s="25"/>
      <c r="B16" s="50">
        <v>125</v>
      </c>
      <c r="C16" s="29">
        <f t="shared" si="0"/>
        <v>125</v>
      </c>
      <c r="D16" s="30">
        <v>125.4</v>
      </c>
      <c r="E16" s="86"/>
      <c r="F16" s="32">
        <v>3.9</v>
      </c>
      <c r="G16" s="31">
        <v>4.5</v>
      </c>
      <c r="H16" s="45">
        <f t="shared" si="1"/>
        <v>1.3576246568429897</v>
      </c>
      <c r="I16" s="6"/>
      <c r="J16" s="32">
        <v>4.3</v>
      </c>
      <c r="K16" s="31">
        <v>5</v>
      </c>
      <c r="L16" s="45">
        <f t="shared" si="2"/>
        <v>1.4919239728727687</v>
      </c>
      <c r="M16" s="79"/>
      <c r="N16" s="32">
        <v>4.8</v>
      </c>
      <c r="O16" s="31">
        <v>5.5</v>
      </c>
      <c r="P16" s="45">
        <f t="shared" si="3"/>
        <v>1.6585045671348768</v>
      </c>
      <c r="Q16" s="28"/>
      <c r="R16" s="32">
        <v>5.7</v>
      </c>
      <c r="S16" s="31">
        <v>6.5</v>
      </c>
      <c r="T16" s="45">
        <f t="shared" si="4"/>
        <v>1.9547276946363503</v>
      </c>
      <c r="U16" s="28"/>
      <c r="V16" s="34">
        <v>125</v>
      </c>
      <c r="W16" s="53"/>
      <c r="X16" s="54"/>
    </row>
    <row r="17" spans="1:24" s="85" customFormat="1" ht="19.5" customHeight="1">
      <c r="A17" s="80"/>
      <c r="B17" s="51">
        <v>160</v>
      </c>
      <c r="C17" s="35">
        <f t="shared" si="0"/>
        <v>160</v>
      </c>
      <c r="D17" s="81">
        <v>160.5</v>
      </c>
      <c r="E17" s="82"/>
      <c r="F17" s="62">
        <v>4.9000000000000004</v>
      </c>
      <c r="G17" s="37">
        <v>5.6</v>
      </c>
      <c r="H17" s="83">
        <f t="shared" si="1"/>
        <v>2.184634785733564</v>
      </c>
      <c r="I17" s="28"/>
      <c r="J17" s="62">
        <v>5.5</v>
      </c>
      <c r="K17" s="37">
        <v>6.3</v>
      </c>
      <c r="L17" s="83">
        <f t="shared" si="2"/>
        <v>2.4426550470099531</v>
      </c>
      <c r="M17" s="79"/>
      <c r="N17" s="62">
        <v>6.2</v>
      </c>
      <c r="O17" s="37">
        <v>7.1</v>
      </c>
      <c r="P17" s="83">
        <f t="shared" si="3"/>
        <v>2.7410628380427324</v>
      </c>
      <c r="Q17" s="28"/>
      <c r="R17" s="62">
        <v>7.3</v>
      </c>
      <c r="S17" s="37">
        <v>8.3000000000000007</v>
      </c>
      <c r="T17" s="83">
        <f t="shared" si="4"/>
        <v>3.2042977433980169</v>
      </c>
      <c r="U17" s="28"/>
      <c r="V17" s="38">
        <v>160</v>
      </c>
      <c r="W17" s="84"/>
      <c r="X17" s="68"/>
    </row>
    <row r="18" spans="1:24" ht="19.5" customHeight="1">
      <c r="A18" s="25"/>
      <c r="B18" s="50">
        <v>200</v>
      </c>
      <c r="C18" s="29">
        <f t="shared" si="0"/>
        <v>200</v>
      </c>
      <c r="D18" s="30">
        <v>200.6</v>
      </c>
      <c r="E18" s="86"/>
      <c r="F18" s="29">
        <v>6.2</v>
      </c>
      <c r="G18" s="31">
        <v>7.1</v>
      </c>
      <c r="H18" s="45">
        <f t="shared" si="1"/>
        <v>3.4539530429953311</v>
      </c>
      <c r="I18" s="6"/>
      <c r="J18" s="32">
        <v>6.9</v>
      </c>
      <c r="K18" s="31">
        <v>7.8</v>
      </c>
      <c r="L18" s="45">
        <f t="shared" si="2"/>
        <v>3.8300313716806054</v>
      </c>
      <c r="M18" s="79"/>
      <c r="N18" s="32">
        <v>7.7</v>
      </c>
      <c r="O18" s="31">
        <v>8.6999999999999993</v>
      </c>
      <c r="P18" s="45">
        <f t="shared" si="3"/>
        <v>4.2563857071587057</v>
      </c>
      <c r="Q18" s="28"/>
      <c r="R18" s="32">
        <v>9.1</v>
      </c>
      <c r="S18" s="31">
        <v>10.3</v>
      </c>
      <c r="T18" s="45">
        <f t="shared" si="4"/>
        <v>4.993652157829028</v>
      </c>
      <c r="U18" s="28"/>
      <c r="V18" s="34">
        <v>200</v>
      </c>
      <c r="W18" s="53"/>
      <c r="X18" s="54"/>
    </row>
    <row r="19" spans="1:24" s="85" customFormat="1" ht="19.5" customHeight="1">
      <c r="A19" s="80"/>
      <c r="B19" s="51">
        <v>250</v>
      </c>
      <c r="C19" s="35">
        <f t="shared" si="0"/>
        <v>250</v>
      </c>
      <c r="D19" s="36">
        <v>250.8</v>
      </c>
      <c r="E19" s="86"/>
      <c r="F19" s="62">
        <v>7.7</v>
      </c>
      <c r="G19" s="37">
        <v>8.6999999999999993</v>
      </c>
      <c r="H19" s="83">
        <f t="shared" si="1"/>
        <v>5.3630902592020497</v>
      </c>
      <c r="I19" s="28"/>
      <c r="J19" s="62">
        <v>8.6</v>
      </c>
      <c r="K19" s="37">
        <v>9.6999999999999993</v>
      </c>
      <c r="L19" s="83">
        <f t="shared" si="2"/>
        <v>5.9676958914910747</v>
      </c>
      <c r="M19" s="79"/>
      <c r="N19" s="62">
        <v>9.6</v>
      </c>
      <c r="O19" s="37">
        <v>10.8</v>
      </c>
      <c r="P19" s="83">
        <f t="shared" si="3"/>
        <v>6.6340182685395073</v>
      </c>
      <c r="Q19" s="28"/>
      <c r="R19" s="62">
        <v>11.4</v>
      </c>
      <c r="S19" s="37">
        <v>12.8</v>
      </c>
      <c r="T19" s="83">
        <f t="shared" si="4"/>
        <v>7.8189107785454013</v>
      </c>
      <c r="U19" s="28"/>
      <c r="V19" s="38">
        <v>250</v>
      </c>
      <c r="W19" s="84"/>
      <c r="X19" s="68"/>
    </row>
    <row r="20" spans="1:24" ht="19.5" customHeight="1">
      <c r="A20" s="25"/>
      <c r="B20" s="50">
        <v>315</v>
      </c>
      <c r="C20" s="29">
        <f t="shared" si="0"/>
        <v>315</v>
      </c>
      <c r="D20" s="33">
        <v>316</v>
      </c>
      <c r="E20" s="86"/>
      <c r="F20" s="32">
        <v>9.6999999999999993</v>
      </c>
      <c r="G20" s="31">
        <v>10.9</v>
      </c>
      <c r="H20" s="45">
        <f t="shared" si="1"/>
        <v>8.5127426687446146</v>
      </c>
      <c r="I20" s="6"/>
      <c r="J20" s="32">
        <v>10.8</v>
      </c>
      <c r="K20" s="31">
        <v>12.1</v>
      </c>
      <c r="L20" s="45">
        <f t="shared" si="2"/>
        <v>9.4439554989639642</v>
      </c>
      <c r="M20" s="79"/>
      <c r="N20" s="32">
        <v>12.1</v>
      </c>
      <c r="O20" s="31">
        <v>13.6</v>
      </c>
      <c r="P20" s="45">
        <f t="shared" si="3"/>
        <v>10.535511134152056</v>
      </c>
      <c r="Q20" s="28"/>
      <c r="R20" s="32">
        <v>14.4</v>
      </c>
      <c r="S20" s="31">
        <v>16.100000000000001</v>
      </c>
      <c r="T20" s="45">
        <f t="shared" si="4"/>
        <v>12.442923615991964</v>
      </c>
      <c r="U20" s="28"/>
      <c r="V20" s="34">
        <v>315</v>
      </c>
      <c r="W20" s="53"/>
      <c r="X20" s="54"/>
    </row>
    <row r="21" spans="1:24" ht="19.5" customHeight="1">
      <c r="A21" s="25"/>
      <c r="B21" s="52">
        <v>355</v>
      </c>
      <c r="C21" s="39">
        <f t="shared" si="0"/>
        <v>355</v>
      </c>
      <c r="D21" s="40">
        <v>358.2</v>
      </c>
      <c r="E21" s="77"/>
      <c r="F21" s="41">
        <v>10.9</v>
      </c>
      <c r="G21" s="42">
        <v>12.2</v>
      </c>
      <c r="H21" s="44">
        <f t="shared" si="1"/>
        <v>10.781573237151829</v>
      </c>
      <c r="I21" s="6"/>
      <c r="J21" s="41">
        <v>12.2</v>
      </c>
      <c r="K21" s="42">
        <v>13.7</v>
      </c>
      <c r="L21" s="44">
        <f t="shared" si="2"/>
        <v>12.021858465905426</v>
      </c>
      <c r="M21" s="79"/>
      <c r="N21" s="41">
        <v>13.6</v>
      </c>
      <c r="O21" s="42">
        <v>15.2</v>
      </c>
      <c r="P21" s="44">
        <f t="shared" si="3"/>
        <v>13.346684424206043</v>
      </c>
      <c r="Q21" s="28"/>
      <c r="R21" s="41">
        <v>16.2</v>
      </c>
      <c r="S21" s="42">
        <v>18.100000000000001</v>
      </c>
      <c r="T21" s="44">
        <f t="shared" si="4"/>
        <v>15.777180093929912</v>
      </c>
      <c r="U21" s="28"/>
      <c r="V21" s="43">
        <v>355</v>
      </c>
      <c r="W21" s="53"/>
      <c r="X21" s="54"/>
    </row>
    <row r="22" spans="1:24" ht="19.5" customHeight="1">
      <c r="A22" s="25"/>
      <c r="B22" s="50">
        <v>400</v>
      </c>
      <c r="C22" s="29">
        <f t="shared" si="0"/>
        <v>400</v>
      </c>
      <c r="D22" s="30">
        <v>403.6</v>
      </c>
      <c r="E22" s="86"/>
      <c r="F22" s="32">
        <v>12.3</v>
      </c>
      <c r="G22" s="31">
        <v>13.8</v>
      </c>
      <c r="H22" s="45">
        <f t="shared" si="1"/>
        <v>13.707930037336686</v>
      </c>
      <c r="I22" s="6"/>
      <c r="J22" s="32">
        <v>13.7</v>
      </c>
      <c r="K22" s="31">
        <v>15.3</v>
      </c>
      <c r="L22" s="45">
        <f t="shared" si="2"/>
        <v>15.213048228115609</v>
      </c>
      <c r="M22" s="79"/>
      <c r="N22" s="32">
        <v>15.3</v>
      </c>
      <c r="O22" s="31">
        <v>17.100000000000001</v>
      </c>
      <c r="P22" s="45">
        <f t="shared" si="3"/>
        <v>16.919385428357</v>
      </c>
      <c r="Q22" s="28"/>
      <c r="R22" s="32">
        <v>18.2</v>
      </c>
      <c r="S22" s="31">
        <v>20.3</v>
      </c>
      <c r="T22" s="45">
        <f t="shared" si="4"/>
        <v>19.974608631316112</v>
      </c>
      <c r="U22" s="28"/>
      <c r="V22" s="34">
        <v>400</v>
      </c>
      <c r="W22" s="53"/>
      <c r="X22" s="54"/>
    </row>
    <row r="23" spans="1:24" ht="19.5" customHeight="1">
      <c r="A23" s="25"/>
      <c r="B23" s="52">
        <v>450</v>
      </c>
      <c r="C23" s="39">
        <f t="shared" si="0"/>
        <v>450</v>
      </c>
      <c r="D23" s="40">
        <v>454.1</v>
      </c>
      <c r="E23" s="77"/>
      <c r="F23" s="41">
        <v>13.8</v>
      </c>
      <c r="G23" s="42">
        <v>15.4</v>
      </c>
      <c r="H23" s="44">
        <f t="shared" si="1"/>
        <v>17.303570008566336</v>
      </c>
      <c r="I23" s="6"/>
      <c r="J23" s="41">
        <v>15.4</v>
      </c>
      <c r="K23" s="42">
        <v>17.2</v>
      </c>
      <c r="L23" s="44">
        <f t="shared" si="2"/>
        <v>19.238951932721513</v>
      </c>
      <c r="M23" s="79"/>
      <c r="N23" s="41">
        <v>17.2</v>
      </c>
      <c r="O23" s="42">
        <v>19.2</v>
      </c>
      <c r="P23" s="44">
        <f t="shared" si="3"/>
        <v>21.398664306854492</v>
      </c>
      <c r="Q23" s="28"/>
      <c r="R23" s="41">
        <v>20.5</v>
      </c>
      <c r="S23" s="42">
        <v>22.8</v>
      </c>
      <c r="T23" s="44">
        <f t="shared" si="4"/>
        <v>25.309758193775679</v>
      </c>
      <c r="U23" s="28"/>
      <c r="V23" s="43">
        <v>450</v>
      </c>
      <c r="W23" s="53"/>
      <c r="X23" s="54"/>
    </row>
    <row r="24" spans="1:24" ht="19.5" customHeight="1">
      <c r="A24" s="25"/>
      <c r="B24" s="50">
        <v>500</v>
      </c>
      <c r="C24" s="29">
        <f t="shared" si="0"/>
        <v>500</v>
      </c>
      <c r="D24" s="33">
        <v>504.5</v>
      </c>
      <c r="E24" s="82"/>
      <c r="F24" s="32">
        <v>15.3</v>
      </c>
      <c r="G24" s="31">
        <v>17.100000000000001</v>
      </c>
      <c r="H24" s="45">
        <f t="shared" si="1"/>
        <v>21.317458063750028</v>
      </c>
      <c r="I24" s="6"/>
      <c r="J24" s="32">
        <v>17.100000000000001</v>
      </c>
      <c r="K24" s="31">
        <v>19.100000000000001</v>
      </c>
      <c r="L24" s="45">
        <f t="shared" si="2"/>
        <v>23.736915433526221</v>
      </c>
      <c r="M24" s="79"/>
      <c r="N24" s="32">
        <v>19.100000000000001</v>
      </c>
      <c r="O24" s="31">
        <v>21.3</v>
      </c>
      <c r="P24" s="45">
        <f t="shared" si="3"/>
        <v>26.403354764631171</v>
      </c>
      <c r="Q24" s="28"/>
      <c r="R24" s="32">
        <v>22.8</v>
      </c>
      <c r="S24" s="31">
        <v>25.3</v>
      </c>
      <c r="T24" s="45">
        <f t="shared" si="4"/>
        <v>31.275643114181605</v>
      </c>
      <c r="U24" s="28"/>
      <c r="V24" s="34">
        <v>500</v>
      </c>
      <c r="W24" s="53"/>
      <c r="X24" s="54"/>
    </row>
    <row r="25" spans="1:24" s="85" customFormat="1" ht="19.5" customHeight="1">
      <c r="A25" s="80"/>
      <c r="B25" s="87">
        <v>630</v>
      </c>
      <c r="C25" s="88">
        <f t="shared" si="0"/>
        <v>630</v>
      </c>
      <c r="D25" s="89">
        <v>635.70000000000005</v>
      </c>
      <c r="E25" s="82"/>
      <c r="F25" s="90">
        <v>19.3</v>
      </c>
      <c r="G25" s="92">
        <v>21.5</v>
      </c>
      <c r="H25" s="81">
        <f t="shared" si="1"/>
        <v>33.880998103128341</v>
      </c>
      <c r="I25" s="28"/>
      <c r="J25" s="90">
        <v>21.6</v>
      </c>
      <c r="K25" s="92">
        <v>24</v>
      </c>
      <c r="L25" s="81">
        <f t="shared" si="2"/>
        <v>37.775821995855857</v>
      </c>
      <c r="M25" s="79"/>
      <c r="N25" s="90">
        <v>24.1</v>
      </c>
      <c r="O25" s="92">
        <v>26.8</v>
      </c>
      <c r="P25" s="81">
        <f t="shared" si="3"/>
        <v>41.97483153974499</v>
      </c>
      <c r="Q25" s="28"/>
      <c r="R25" s="90">
        <v>28.7</v>
      </c>
      <c r="S25" s="92">
        <v>31.8</v>
      </c>
      <c r="T25" s="81">
        <f t="shared" si="4"/>
        <v>49.607126059800329</v>
      </c>
      <c r="U25" s="28"/>
      <c r="V25" s="87">
        <v>630</v>
      </c>
      <c r="W25" s="84"/>
      <c r="X25" s="68"/>
    </row>
    <row r="26" spans="1:24" s="85" customFormat="1" ht="19.5" customHeight="1" thickBot="1">
      <c r="A26" s="80"/>
      <c r="B26" s="93">
        <v>800</v>
      </c>
      <c r="C26" s="94">
        <f t="shared" si="0"/>
        <v>800</v>
      </c>
      <c r="D26" s="95">
        <v>807.2</v>
      </c>
      <c r="E26" s="86"/>
      <c r="F26" s="96">
        <v>24.5</v>
      </c>
      <c r="G26" s="97">
        <v>27.2</v>
      </c>
      <c r="H26" s="98">
        <f t="shared" si="1"/>
        <v>54.615869643339046</v>
      </c>
      <c r="I26" s="28"/>
      <c r="J26" s="96">
        <v>27.4</v>
      </c>
      <c r="K26" s="97">
        <v>30.4</v>
      </c>
      <c r="L26" s="98">
        <f t="shared" si="2"/>
        <v>60.852192912462435</v>
      </c>
      <c r="M26" s="79"/>
      <c r="N26" s="96">
        <v>30.6</v>
      </c>
      <c r="O26" s="97">
        <v>33.9</v>
      </c>
      <c r="P26" s="98">
        <f t="shared" si="3"/>
        <v>67.677541713427999</v>
      </c>
      <c r="Q26" s="28"/>
      <c r="R26" s="96">
        <v>36.4</v>
      </c>
      <c r="S26" s="97">
        <v>40.299999999999997</v>
      </c>
      <c r="T26" s="98">
        <f t="shared" si="4"/>
        <v>79.898434525264449</v>
      </c>
      <c r="U26" s="28"/>
      <c r="V26" s="99">
        <v>800</v>
      </c>
      <c r="W26" s="84"/>
      <c r="X26" s="68"/>
    </row>
    <row r="27" spans="1:24">
      <c r="A27" s="46"/>
      <c r="B27" s="13"/>
      <c r="C27" s="13"/>
      <c r="D27" s="13"/>
      <c r="E27" s="13"/>
      <c r="F27" s="13"/>
      <c r="G27" s="13"/>
      <c r="H27" s="13"/>
      <c r="I27" s="47"/>
      <c r="J27" s="65"/>
      <c r="K27" s="56"/>
      <c r="L27" s="106" t="s">
        <v>18</v>
      </c>
      <c r="M27" s="56"/>
      <c r="N27" s="56"/>
      <c r="O27" s="56"/>
      <c r="P27" s="107">
        <v>0.91500000000000004</v>
      </c>
      <c r="Q27" s="56" t="s">
        <v>17</v>
      </c>
      <c r="R27" s="56"/>
      <c r="S27" s="47"/>
      <c r="T27" s="47"/>
      <c r="U27" s="47"/>
      <c r="V27" s="47"/>
      <c r="W27" s="48"/>
    </row>
    <row r="28" spans="1:24">
      <c r="B28" s="49" t="s">
        <v>10</v>
      </c>
      <c r="C28" s="49"/>
      <c r="D28" s="49"/>
      <c r="E28" s="49"/>
      <c r="F28" s="49"/>
      <c r="G28" s="49"/>
      <c r="H28" s="49"/>
    </row>
  </sheetData>
  <mergeCells count="5">
    <mergeCell ref="B9:U9"/>
    <mergeCell ref="J13:L13"/>
    <mergeCell ref="F13:H13"/>
    <mergeCell ref="F1:R1"/>
    <mergeCell ref="F2:S4"/>
  </mergeCells>
  <pageMargins left="0.79000000000000015" right="0.79000000000000015" top="0.39000000000000007" bottom="0.59" header="0.2" footer="0.24000000000000002"/>
  <pageSetup paperSize="9" scale="9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30D2-95A5-4277-AD0B-0A48D940B81D}">
  <sheetPr>
    <tabColor theme="2" tint="-9.9978637043366805E-2"/>
  </sheetPr>
  <dimension ref="A1:Q28"/>
  <sheetViews>
    <sheetView showGridLines="0" view="pageBreakPreview" zoomScale="188" zoomScaleNormal="120" zoomScaleSheetLayoutView="188" zoomScalePageLayoutView="120" workbookViewId="0">
      <selection activeCell="P2" sqref="P2"/>
    </sheetView>
  </sheetViews>
  <sheetFormatPr baseColWidth="10" defaultRowHeight="12.7"/>
  <cols>
    <col min="1" max="1" width="1.29296875" customWidth="1"/>
    <col min="2" max="2" width="4.29296875" customWidth="1"/>
    <col min="3" max="3" width="4.46875" customWidth="1"/>
    <col min="4" max="4" width="7.17578125" customWidth="1"/>
    <col min="5" max="5" width="9.46875" bestFit="1" customWidth="1"/>
    <col min="6" max="6" width="4.46875" customWidth="1"/>
    <col min="7" max="7" width="7.17578125" customWidth="1"/>
    <col min="8" max="8" width="9.46875" bestFit="1" customWidth="1"/>
    <col min="9" max="9" width="4.46875" customWidth="1"/>
    <col min="10" max="10" width="7.17578125" customWidth="1"/>
    <col min="11" max="11" width="9.46875" bestFit="1" customWidth="1"/>
    <col min="12" max="12" width="4.46875" customWidth="1"/>
    <col min="13" max="13" width="9.29296875" customWidth="1"/>
    <col min="14" max="14" width="9.46875" bestFit="1" customWidth="1"/>
    <col min="15" max="16" width="4.46875" customWidth="1"/>
    <col min="17" max="17" width="1.46875" customWidth="1"/>
    <col min="18" max="18" width="0.9375" customWidth="1"/>
  </cols>
  <sheetData>
    <row r="1" spans="1:17" s="3" customFormat="1" ht="18" customHeight="1">
      <c r="A1" s="1"/>
      <c r="B1" s="2"/>
      <c r="C1" s="2"/>
      <c r="D1" s="2"/>
      <c r="E1" s="199" t="s">
        <v>25</v>
      </c>
      <c r="F1" s="199"/>
      <c r="G1" s="199"/>
      <c r="H1" s="199"/>
      <c r="I1" s="199"/>
      <c r="J1" s="199"/>
      <c r="K1" s="199"/>
      <c r="L1" s="199"/>
      <c r="M1" s="199"/>
      <c r="N1" s="199"/>
      <c r="O1" s="72"/>
      <c r="P1" s="71" t="s">
        <v>87</v>
      </c>
      <c r="Q1" s="69"/>
    </row>
    <row r="2" spans="1:17" s="3" customFormat="1" ht="18" customHeight="1">
      <c r="A2" s="4"/>
      <c r="B2" s="5"/>
      <c r="C2" s="5"/>
      <c r="D2" s="5"/>
      <c r="E2" s="198" t="s">
        <v>54</v>
      </c>
      <c r="F2" s="198"/>
      <c r="G2" s="198"/>
      <c r="H2" s="198"/>
      <c r="I2" s="198"/>
      <c r="J2" s="198"/>
      <c r="K2" s="198"/>
      <c r="L2" s="198"/>
      <c r="M2" s="198"/>
      <c r="N2" s="198"/>
      <c r="O2" s="73"/>
      <c r="Q2" s="70"/>
    </row>
    <row r="3" spans="1:17" s="3" customFormat="1" ht="18" customHeight="1">
      <c r="A3" s="4"/>
      <c r="B3" s="5"/>
      <c r="C3" s="5"/>
      <c r="D3" s="5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73"/>
      <c r="Q3" s="70"/>
    </row>
    <row r="4" spans="1:17" s="3" customFormat="1" ht="18" customHeight="1">
      <c r="A4" s="4"/>
      <c r="B4" s="5"/>
      <c r="C4" s="5"/>
      <c r="D4" s="5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73"/>
      <c r="Q4" s="70"/>
    </row>
    <row r="5" spans="1:17" s="3" customFormat="1" ht="18" customHeight="1">
      <c r="A5" s="4"/>
      <c r="B5" s="8" t="s">
        <v>7</v>
      </c>
      <c r="C5" s="8"/>
      <c r="D5" s="8"/>
      <c r="E5" s="8"/>
      <c r="F5" s="73"/>
      <c r="G5" s="73"/>
      <c r="H5" s="73"/>
      <c r="I5" s="73"/>
      <c r="J5" s="73"/>
      <c r="K5" s="73"/>
      <c r="L5" s="73"/>
      <c r="M5" s="73"/>
      <c r="N5" s="73"/>
      <c r="O5" s="73"/>
      <c r="Q5" s="70"/>
    </row>
    <row r="6" spans="1:17" s="3" customFormat="1" ht="18" customHeight="1">
      <c r="A6" s="4"/>
      <c r="B6" s="10" t="s">
        <v>8</v>
      </c>
      <c r="C6" s="10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Q6" s="70"/>
    </row>
    <row r="7" spans="1:17" s="3" customFormat="1" ht="8.25" customHeight="1">
      <c r="A7" s="11"/>
      <c r="B7" s="12"/>
      <c r="C7" s="12"/>
      <c r="D7" s="12"/>
      <c r="E7" s="12"/>
      <c r="F7" s="12"/>
      <c r="G7" s="12"/>
      <c r="H7" s="13"/>
      <c r="I7" s="14"/>
      <c r="J7" s="14"/>
      <c r="K7" s="14"/>
      <c r="L7" s="14"/>
      <c r="M7" s="14"/>
      <c r="N7" s="14"/>
      <c r="O7" s="14"/>
      <c r="P7" s="14"/>
      <c r="Q7" s="59"/>
    </row>
    <row r="8" spans="1:17" s="3" customFormat="1" ht="9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/>
    </row>
    <row r="9" spans="1:17" ht="15.35">
      <c r="A9" s="15"/>
      <c r="B9" s="200" t="s">
        <v>15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74"/>
      <c r="Q9" s="16"/>
    </row>
    <row r="10" spans="1:17" ht="12.75" customHeight="1"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5.7" thickBot="1">
      <c r="A11" s="20"/>
      <c r="B11" s="21"/>
      <c r="C11" s="22"/>
      <c r="D11" s="203" t="s">
        <v>33</v>
      </c>
      <c r="E11" s="203"/>
      <c r="F11" s="155"/>
      <c r="G11" s="204" t="s">
        <v>32</v>
      </c>
      <c r="H11" s="204"/>
      <c r="I11" s="155"/>
      <c r="J11" s="204" t="s">
        <v>31</v>
      </c>
      <c r="K11" s="204"/>
      <c r="L11" s="155"/>
      <c r="M11" s="204" t="s">
        <v>30</v>
      </c>
      <c r="N11" s="204"/>
      <c r="O11" s="23"/>
      <c r="P11" s="23"/>
      <c r="Q11" s="24"/>
    </row>
    <row r="12" spans="1:17" ht="13" hidden="1" thickBot="1">
      <c r="A12" s="25"/>
      <c r="B12" s="26">
        <v>1</v>
      </c>
      <c r="C12" s="6"/>
      <c r="D12" s="6"/>
      <c r="E12" s="6"/>
      <c r="F12" s="26">
        <v>2</v>
      </c>
      <c r="G12" s="91"/>
      <c r="H12" s="103">
        <v>3</v>
      </c>
      <c r="I12" s="26">
        <v>6</v>
      </c>
      <c r="J12" s="91"/>
      <c r="K12" s="103">
        <v>7</v>
      </c>
      <c r="L12" s="26">
        <v>10</v>
      </c>
      <c r="M12" s="26"/>
      <c r="N12" s="26">
        <v>11</v>
      </c>
      <c r="O12" s="6"/>
    </row>
    <row r="13" spans="1:17" ht="18" customHeight="1" thickBot="1">
      <c r="A13" s="25"/>
      <c r="B13" s="60"/>
      <c r="C13" s="6"/>
      <c r="D13" s="194" t="s">
        <v>9</v>
      </c>
      <c r="E13" s="196"/>
      <c r="F13" s="6"/>
      <c r="G13" s="194" t="s">
        <v>34</v>
      </c>
      <c r="H13" s="196"/>
      <c r="I13" s="28"/>
      <c r="J13" s="194" t="s">
        <v>35</v>
      </c>
      <c r="K13" s="196"/>
      <c r="L13" s="28"/>
      <c r="M13" s="201" t="s">
        <v>19</v>
      </c>
      <c r="N13" s="202"/>
      <c r="O13" s="6"/>
      <c r="P13" s="6"/>
      <c r="Q13" s="27"/>
    </row>
    <row r="14" spans="1:17" ht="19.5" customHeight="1" thickBot="1">
      <c r="A14" s="25"/>
      <c r="B14" s="157" t="s">
        <v>1</v>
      </c>
      <c r="C14" s="6"/>
      <c r="D14" s="178" t="s">
        <v>6</v>
      </c>
      <c r="E14" s="179" t="s">
        <v>14</v>
      </c>
      <c r="F14" s="6"/>
      <c r="G14" s="178" t="s">
        <v>6</v>
      </c>
      <c r="H14" s="179" t="s">
        <v>14</v>
      </c>
      <c r="I14" s="68"/>
      <c r="J14" s="178" t="s">
        <v>6</v>
      </c>
      <c r="K14" s="179" t="s">
        <v>14</v>
      </c>
      <c r="L14" s="68"/>
      <c r="M14" s="178" t="s">
        <v>6</v>
      </c>
      <c r="N14" s="179" t="s">
        <v>14</v>
      </c>
      <c r="O14" s="54"/>
      <c r="P14" s="157" t="s">
        <v>1</v>
      </c>
      <c r="Q14" s="27"/>
    </row>
    <row r="15" spans="1:17" ht="19.5" customHeight="1">
      <c r="A15" s="25"/>
      <c r="B15" s="43">
        <v>110</v>
      </c>
      <c r="C15" s="6"/>
      <c r="D15" s="66">
        <f>'PP-Normabmessungen'!$B15-(2*'PP-Normabmessungen'!F15)</f>
        <v>103.2</v>
      </c>
      <c r="E15" s="189">
        <f t="shared" ref="E15:E18" si="0">D15/1000*PI()</f>
        <v>0.32421236185046665</v>
      </c>
      <c r="F15" s="6"/>
      <c r="G15" s="66">
        <f>'PP-Normabmessungen'!$B15-(2*'PP-Normabmessungen'!J15)</f>
        <v>102.4</v>
      </c>
      <c r="H15" s="189">
        <f>G15/1000*PI()</f>
        <v>0.32169908772759481</v>
      </c>
      <c r="I15" s="28"/>
      <c r="J15" s="66">
        <f>'PP-Normabmessungen'!$B15-(2*'PP-Normabmessungen'!N15)</f>
        <v>101.6</v>
      </c>
      <c r="K15" s="189">
        <f>J15/1000*PI()</f>
        <v>0.31918581360472298</v>
      </c>
      <c r="L15" s="28"/>
      <c r="M15" s="66">
        <f>'PP-Normabmessungen'!$B15-(2*'PP-Normabmessungen'!R15)</f>
        <v>100</v>
      </c>
      <c r="N15" s="189">
        <f>M15/1000*PI()</f>
        <v>0.31415926535897931</v>
      </c>
      <c r="O15" s="28"/>
      <c r="P15" s="43">
        <v>110</v>
      </c>
      <c r="Q15" s="53"/>
    </row>
    <row r="16" spans="1:17" ht="19.5" customHeight="1">
      <c r="A16" s="25"/>
      <c r="B16" s="34">
        <v>125</v>
      </c>
      <c r="C16" s="6"/>
      <c r="D16" s="104">
        <f>'PP-Normabmessungen'!$B16-(2*'PP-Normabmessungen'!F16)</f>
        <v>117.2</v>
      </c>
      <c r="E16" s="190">
        <f t="shared" si="0"/>
        <v>0.36819465900072373</v>
      </c>
      <c r="F16" s="6"/>
      <c r="G16" s="104">
        <f>'PP-Normabmessungen'!$B16-(2*'PP-Normabmessungen'!J16)</f>
        <v>116.4</v>
      </c>
      <c r="H16" s="190">
        <f>G16/1000*PI()</f>
        <v>0.36568138487785196</v>
      </c>
      <c r="I16" s="28"/>
      <c r="J16" s="104">
        <f>'PP-Normabmessungen'!$B16-(2*'PP-Normabmessungen'!N16)</f>
        <v>115.4</v>
      </c>
      <c r="K16" s="190">
        <f>J16/1000*PI()</f>
        <v>0.36253979222426214</v>
      </c>
      <c r="L16" s="28"/>
      <c r="M16" s="104">
        <f>'PP-Normabmessungen'!$B16-(2*'PP-Normabmessungen'!R16)</f>
        <v>113.6</v>
      </c>
      <c r="N16" s="190">
        <f>M16/1000*PI()</f>
        <v>0.35688492544780048</v>
      </c>
      <c r="O16" s="28"/>
      <c r="P16" s="34">
        <v>125</v>
      </c>
      <c r="Q16" s="53"/>
    </row>
    <row r="17" spans="1:17" ht="19.5" customHeight="1">
      <c r="A17" s="25"/>
      <c r="B17" s="38">
        <v>160</v>
      </c>
      <c r="C17" s="6"/>
      <c r="D17" s="66">
        <f>'PP-Normabmessungen'!$B17-(2*'PP-Normabmessungen'!F17)</f>
        <v>150.19999999999999</v>
      </c>
      <c r="E17" s="191">
        <f t="shared" si="0"/>
        <v>0.47186721656918695</v>
      </c>
      <c r="F17" s="6"/>
      <c r="G17" s="66">
        <f>'PP-Normabmessungen'!$B17-(2*'PP-Normabmessungen'!J17)</f>
        <v>149</v>
      </c>
      <c r="H17" s="191">
        <f t="shared" ref="H17:H26" si="1">G17/1000*PI()</f>
        <v>0.46809730538487915</v>
      </c>
      <c r="I17" s="28"/>
      <c r="J17" s="66">
        <f>'PP-Normabmessungen'!$B17-(2*'PP-Normabmessungen'!N17)</f>
        <v>147.6</v>
      </c>
      <c r="K17" s="191">
        <f t="shared" ref="K17:K26" si="2">J17/1000*PI()</f>
        <v>0.46369907566985341</v>
      </c>
      <c r="L17" s="28"/>
      <c r="M17" s="66">
        <f>'PP-Normabmessungen'!$B17-(2*'PP-Normabmessungen'!R17)</f>
        <v>145.4</v>
      </c>
      <c r="N17" s="191">
        <f t="shared" ref="N17:N26" si="3">M17/1000*PI()</f>
        <v>0.4567875718319559</v>
      </c>
      <c r="O17" s="28"/>
      <c r="P17" s="38">
        <v>160</v>
      </c>
      <c r="Q17" s="53"/>
    </row>
    <row r="18" spans="1:17" ht="19.5" customHeight="1">
      <c r="A18" s="25"/>
      <c r="B18" s="34">
        <v>200</v>
      </c>
      <c r="C18" s="6"/>
      <c r="D18" s="104">
        <f>'PP-Normabmessungen'!$B18-(2*'PP-Normabmessungen'!F18)</f>
        <v>187.6</v>
      </c>
      <c r="E18" s="190">
        <f t="shared" si="0"/>
        <v>0.58936278181344515</v>
      </c>
      <c r="F18" s="6"/>
      <c r="G18" s="104">
        <f>'PP-Normabmessungen'!$B18-(2*'PP-Normabmessungen'!J18)</f>
        <v>186.2</v>
      </c>
      <c r="H18" s="190">
        <f t="shared" si="1"/>
        <v>0.58496455209841935</v>
      </c>
      <c r="I18" s="28"/>
      <c r="J18" s="104">
        <f>'PP-Normabmessungen'!$B18-(2*'PP-Normabmessungen'!N18)</f>
        <v>184.6</v>
      </c>
      <c r="K18" s="190">
        <f t="shared" si="2"/>
        <v>0.5799380038526758</v>
      </c>
      <c r="L18" s="28"/>
      <c r="M18" s="104">
        <f>'PP-Normabmessungen'!$B18-(2*'PP-Normabmessungen'!R18)</f>
        <v>181.8</v>
      </c>
      <c r="N18" s="190">
        <f t="shared" si="3"/>
        <v>0.57114154442262444</v>
      </c>
      <c r="O18" s="28"/>
      <c r="P18" s="34">
        <v>200</v>
      </c>
      <c r="Q18" s="53"/>
    </row>
    <row r="19" spans="1:17" ht="19.5" customHeight="1">
      <c r="A19" s="25"/>
      <c r="B19" s="38">
        <v>250</v>
      </c>
      <c r="C19" s="6"/>
      <c r="D19" s="67">
        <f>'PP-Normabmessungen'!$B19-(2*'PP-Normabmessungen'!F19)</f>
        <v>234.6</v>
      </c>
      <c r="E19" s="191">
        <f t="shared" ref="E19" si="4">D19/1000*PI()</f>
        <v>0.73701763653216545</v>
      </c>
      <c r="F19" s="28"/>
      <c r="G19" s="67">
        <f>'PP-Normabmessungen'!$B19-(2*'PP-Normabmessungen'!J19)</f>
        <v>232.8</v>
      </c>
      <c r="H19" s="191">
        <f t="shared" si="1"/>
        <v>0.73136276975570391</v>
      </c>
      <c r="I19" s="28"/>
      <c r="J19" s="67">
        <f>'PP-Normabmessungen'!$B19-(2*'PP-Normabmessungen'!N19)</f>
        <v>230.8</v>
      </c>
      <c r="K19" s="191">
        <f t="shared" si="2"/>
        <v>0.72507958444852427</v>
      </c>
      <c r="L19" s="28"/>
      <c r="M19" s="67">
        <f>'PP-Normabmessungen'!$B19-(2*'PP-Normabmessungen'!R19)</f>
        <v>227.2</v>
      </c>
      <c r="N19" s="191">
        <f t="shared" si="3"/>
        <v>0.71376985089560097</v>
      </c>
      <c r="O19" s="28"/>
      <c r="P19" s="38">
        <v>250</v>
      </c>
      <c r="Q19" s="53"/>
    </row>
    <row r="20" spans="1:17" ht="19.5" customHeight="1">
      <c r="A20" s="25"/>
      <c r="B20" s="34">
        <v>315</v>
      </c>
      <c r="C20" s="6"/>
      <c r="D20" s="104">
        <f>'PP-Normabmessungen'!$B20-(2*'PP-Normabmessungen'!F20)</f>
        <v>295.60000000000002</v>
      </c>
      <c r="E20" s="190">
        <f>D20/1000*PI()</f>
        <v>0.92865478840114291</v>
      </c>
      <c r="F20" s="6"/>
      <c r="G20" s="104">
        <f>'PP-Normabmessungen'!$B20-(2*'PP-Normabmessungen'!J20)</f>
        <v>293.39999999999998</v>
      </c>
      <c r="H20" s="190">
        <f t="shared" si="1"/>
        <v>0.92174328456324528</v>
      </c>
      <c r="I20" s="28"/>
      <c r="J20" s="104">
        <f>'PP-Normabmessungen'!$B20-(2*'PP-Normabmessungen'!N20)</f>
        <v>290.8</v>
      </c>
      <c r="K20" s="190">
        <f t="shared" si="2"/>
        <v>0.91357514366391179</v>
      </c>
      <c r="L20" s="28"/>
      <c r="M20" s="104">
        <f>'PP-Normabmessungen'!$B20-(2*'PP-Normabmessungen'!R20)</f>
        <v>286.2</v>
      </c>
      <c r="N20" s="190">
        <f t="shared" si="3"/>
        <v>0.89912381745739878</v>
      </c>
      <c r="O20" s="28"/>
      <c r="P20" s="34">
        <v>315</v>
      </c>
      <c r="Q20" s="53"/>
    </row>
    <row r="21" spans="1:17" ht="19.5" customHeight="1">
      <c r="A21" s="25"/>
      <c r="B21" s="43">
        <v>355</v>
      </c>
      <c r="C21" s="6"/>
      <c r="D21" s="66">
        <f>'PP-Normabmessungen'!$B21-(2*'PP-Normabmessungen'!F21)</f>
        <v>333.2</v>
      </c>
      <c r="E21" s="191">
        <f t="shared" ref="E21:E26" si="5">D21/1000*PI()</f>
        <v>1.046778672176119</v>
      </c>
      <c r="F21" s="28"/>
      <c r="G21" s="67">
        <f>'PP-Normabmessungen'!$B21-(2*'PP-Normabmessungen'!J21)</f>
        <v>330.6</v>
      </c>
      <c r="H21" s="191">
        <f t="shared" si="1"/>
        <v>1.0386105312767857</v>
      </c>
      <c r="I21" s="28"/>
      <c r="J21" s="67">
        <f>'PP-Normabmessungen'!$B21-(2*'PP-Normabmessungen'!N21)</f>
        <v>327.8</v>
      </c>
      <c r="K21" s="191">
        <f t="shared" si="2"/>
        <v>1.0298140718467343</v>
      </c>
      <c r="L21" s="28"/>
      <c r="M21" s="67">
        <f>'PP-Normabmessungen'!$B21-(2*'PP-Normabmessungen'!R21)</f>
        <v>322.60000000000002</v>
      </c>
      <c r="N21" s="191">
        <f t="shared" si="3"/>
        <v>1.0134777900480672</v>
      </c>
      <c r="O21" s="28"/>
      <c r="P21" s="43">
        <v>355</v>
      </c>
      <c r="Q21" s="53"/>
    </row>
    <row r="22" spans="1:17" ht="19.5" customHeight="1">
      <c r="A22" s="25"/>
      <c r="B22" s="34">
        <v>400</v>
      </c>
      <c r="C22" s="6"/>
      <c r="D22" s="104">
        <f>'PP-Normabmessungen'!$B22-(2*'PP-Normabmessungen'!F22)</f>
        <v>375.4</v>
      </c>
      <c r="E22" s="190">
        <f t="shared" si="5"/>
        <v>1.1793538821576082</v>
      </c>
      <c r="F22" s="6"/>
      <c r="G22" s="104">
        <f>'PP-Normabmessungen'!$B22-(2*'PP-Normabmessungen'!J22)</f>
        <v>372.6</v>
      </c>
      <c r="H22" s="190">
        <f t="shared" si="1"/>
        <v>1.170557422727557</v>
      </c>
      <c r="I22" s="28"/>
      <c r="J22" s="104">
        <f>'PP-Normabmessungen'!$B22-(2*'PP-Normabmessungen'!N22)</f>
        <v>369.4</v>
      </c>
      <c r="K22" s="190">
        <f t="shared" si="2"/>
        <v>1.1605043262360695</v>
      </c>
      <c r="L22" s="28"/>
      <c r="M22" s="104">
        <f>'PP-Normabmessungen'!$B22-(2*'PP-Normabmessungen'!R22)</f>
        <v>363.6</v>
      </c>
      <c r="N22" s="190">
        <f t="shared" si="3"/>
        <v>1.1422830888452489</v>
      </c>
      <c r="O22" s="28"/>
      <c r="P22" s="34">
        <v>400</v>
      </c>
      <c r="Q22" s="53"/>
    </row>
    <row r="23" spans="1:17" ht="19.5" customHeight="1">
      <c r="A23" s="25"/>
      <c r="B23" s="43">
        <v>450</v>
      </c>
      <c r="C23" s="6"/>
      <c r="D23" s="66">
        <f>'PP-Normabmessungen'!$B23-(2*'PP-Normabmessungen'!F23)</f>
        <v>422.4</v>
      </c>
      <c r="E23" s="191">
        <f t="shared" si="5"/>
        <v>1.3270087368763286</v>
      </c>
      <c r="F23" s="28"/>
      <c r="G23" s="67">
        <f>'PP-Normabmessungen'!$B23-(2*'PP-Normabmessungen'!J23)</f>
        <v>419.2</v>
      </c>
      <c r="H23" s="191">
        <f t="shared" si="1"/>
        <v>1.3169556403848413</v>
      </c>
      <c r="I23" s="28"/>
      <c r="J23" s="67">
        <f>'PP-Normabmessungen'!$B23-(2*'PP-Normabmessungen'!N23)</f>
        <v>415.6</v>
      </c>
      <c r="K23" s="191">
        <f t="shared" si="2"/>
        <v>1.3056459068319182</v>
      </c>
      <c r="L23" s="28"/>
      <c r="M23" s="67">
        <f>'PP-Normabmessungen'!$B23-(2*'PP-Normabmessungen'!R23)</f>
        <v>409</v>
      </c>
      <c r="N23" s="191">
        <f t="shared" si="3"/>
        <v>1.2849113953182254</v>
      </c>
      <c r="O23" s="28"/>
      <c r="P23" s="43">
        <v>450</v>
      </c>
      <c r="Q23" s="53"/>
    </row>
    <row r="24" spans="1:17" ht="19.5" customHeight="1">
      <c r="A24" s="25"/>
      <c r="B24" s="34">
        <v>500</v>
      </c>
      <c r="C24" s="6"/>
      <c r="D24" s="104">
        <f>'PP-Normabmessungen'!$B24-(2*'PP-Normabmessungen'!F24)</f>
        <v>469.4</v>
      </c>
      <c r="E24" s="190">
        <f t="shared" si="5"/>
        <v>1.4746635915950488</v>
      </c>
      <c r="F24" s="6"/>
      <c r="G24" s="104">
        <f>'PP-Normabmessungen'!$B24-(2*'PP-Normabmessungen'!J24)</f>
        <v>465.8</v>
      </c>
      <c r="H24" s="190">
        <f t="shared" si="1"/>
        <v>1.4633538580421257</v>
      </c>
      <c r="I24" s="28"/>
      <c r="J24" s="104">
        <f>'PP-Normabmessungen'!$B24-(2*'PP-Normabmessungen'!N24)</f>
        <v>461.8</v>
      </c>
      <c r="K24" s="190">
        <f t="shared" si="2"/>
        <v>1.4507874874277664</v>
      </c>
      <c r="L24" s="28"/>
      <c r="M24" s="104">
        <f>'PP-Normabmessungen'!$B24-(2*'PP-Normabmessungen'!R24)</f>
        <v>454.4</v>
      </c>
      <c r="N24" s="190">
        <f t="shared" si="3"/>
        <v>1.4275397017912019</v>
      </c>
      <c r="O24" s="28"/>
      <c r="P24" s="34">
        <v>500</v>
      </c>
      <c r="Q24" s="53"/>
    </row>
    <row r="25" spans="1:17" ht="19.5" customHeight="1">
      <c r="A25" s="25"/>
      <c r="B25" s="87">
        <v>630</v>
      </c>
      <c r="C25" s="6"/>
      <c r="D25" s="66">
        <f>'PP-Normabmessungen'!$B25-(2*'PP-Normabmessungen'!F25)</f>
        <v>591.4</v>
      </c>
      <c r="E25" s="191">
        <f t="shared" si="5"/>
        <v>1.8579378953330035</v>
      </c>
      <c r="F25" s="28"/>
      <c r="G25" s="67">
        <f>'PP-Normabmessungen'!$B25-(2*'PP-Normabmessungen'!J25)</f>
        <v>586.79999999999995</v>
      </c>
      <c r="H25" s="191">
        <f t="shared" si="1"/>
        <v>1.8434865691264906</v>
      </c>
      <c r="I25" s="28"/>
      <c r="J25" s="67">
        <f>'PP-Normabmessungen'!$B25-(2*'PP-Normabmessungen'!N25)</f>
        <v>581.79999999999995</v>
      </c>
      <c r="K25" s="191">
        <f t="shared" si="2"/>
        <v>1.8277786058585417</v>
      </c>
      <c r="L25" s="28"/>
      <c r="M25" s="67">
        <f>'PP-Normabmessungen'!$B25-(2*'PP-Normabmessungen'!R25)</f>
        <v>572.6</v>
      </c>
      <c r="N25" s="191">
        <f t="shared" si="3"/>
        <v>1.7988759534455154</v>
      </c>
      <c r="O25" s="28"/>
      <c r="P25" s="87">
        <v>630</v>
      </c>
      <c r="Q25" s="53"/>
    </row>
    <row r="26" spans="1:17" ht="19.5" customHeight="1" thickBot="1">
      <c r="A26" s="25"/>
      <c r="B26" s="108">
        <v>800</v>
      </c>
      <c r="C26" s="6"/>
      <c r="D26" s="109">
        <f>'PP-Normabmessungen'!$B26-(2*'PP-Normabmessungen'!F26)</f>
        <v>751</v>
      </c>
      <c r="E26" s="192">
        <f t="shared" si="5"/>
        <v>2.3593360828459344</v>
      </c>
      <c r="F26" s="6"/>
      <c r="G26" s="109">
        <f>'PP-Normabmessungen'!$B26-(2*'PP-Normabmessungen'!J26)</f>
        <v>745.2</v>
      </c>
      <c r="H26" s="192">
        <f t="shared" si="1"/>
        <v>2.3411148454551141</v>
      </c>
      <c r="I26" s="28"/>
      <c r="J26" s="109">
        <f>'PP-Normabmessungen'!$B26-(2*'PP-Normabmessungen'!N26)</f>
        <v>738.8</v>
      </c>
      <c r="K26" s="192">
        <f t="shared" si="2"/>
        <v>2.3210086524721389</v>
      </c>
      <c r="L26" s="28"/>
      <c r="M26" s="109">
        <f>'PP-Normabmessungen'!$B26-(2*'PP-Normabmessungen'!R26)</f>
        <v>727.2</v>
      </c>
      <c r="N26" s="192">
        <f t="shared" si="3"/>
        <v>2.2845661776904977</v>
      </c>
      <c r="O26" s="28"/>
      <c r="P26" s="108">
        <v>800</v>
      </c>
      <c r="Q26" s="53"/>
    </row>
    <row r="27" spans="1:17">
      <c r="A27" s="46"/>
      <c r="B27" s="13"/>
      <c r="C27" s="47"/>
      <c r="D27" s="65"/>
      <c r="E27" s="55"/>
      <c r="F27" s="56"/>
      <c r="G27" s="56"/>
      <c r="H27" s="55"/>
      <c r="I27" s="56"/>
      <c r="J27" s="56"/>
      <c r="K27" s="56"/>
      <c r="L27" s="56"/>
      <c r="M27" s="56"/>
      <c r="N27" s="55"/>
      <c r="O27" s="47"/>
      <c r="P27" s="47"/>
      <c r="Q27" s="48"/>
    </row>
    <row r="28" spans="1:17">
      <c r="B28" s="49" t="s">
        <v>10</v>
      </c>
    </row>
  </sheetData>
  <mergeCells count="11">
    <mergeCell ref="E1:N1"/>
    <mergeCell ref="B9:O9"/>
    <mergeCell ref="D13:E13"/>
    <mergeCell ref="G13:H13"/>
    <mergeCell ref="J13:K13"/>
    <mergeCell ref="M13:N13"/>
    <mergeCell ref="E2:N4"/>
    <mergeCell ref="D11:E11"/>
    <mergeCell ref="G11:H11"/>
    <mergeCell ref="J11:K11"/>
    <mergeCell ref="M11:N11"/>
  </mergeCells>
  <pageMargins left="0.78740157480314965" right="0.78740157480314965" top="0.39370078740157483" bottom="0.39370078740157483" header="0.19685039370078741" footer="0.23622047244094491"/>
  <pageSetup paperSize="9" scale="11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7B53-CD9A-4C1A-A26E-918156B0663D}">
  <sheetPr>
    <tabColor theme="6"/>
  </sheetPr>
  <dimension ref="A1:AH29"/>
  <sheetViews>
    <sheetView showGridLines="0" tabSelected="1" view="pageLayout" zoomScale="120" zoomScaleNormal="100" zoomScaleSheetLayoutView="99" zoomScalePageLayoutView="120" workbookViewId="0">
      <selection activeCell="U23" sqref="U23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72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72"/>
      <c r="AF1" s="72"/>
      <c r="AG1" s="71" t="s">
        <v>86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73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73"/>
      <c r="AF2" s="73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73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73"/>
      <c r="AF3" s="73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7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3"/>
      <c r="AF4" s="73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31"/>
      <c r="B9" s="147" t="s">
        <v>28</v>
      </c>
      <c r="C9" s="142"/>
      <c r="D9" s="142"/>
      <c r="E9" s="142"/>
      <c r="F9" s="142"/>
      <c r="G9" s="142"/>
      <c r="H9" s="142"/>
      <c r="I9" s="142"/>
      <c r="J9" s="142"/>
      <c r="K9" s="142"/>
      <c r="L9" s="149" t="s">
        <v>41</v>
      </c>
      <c r="M9" s="142"/>
      <c r="N9" s="142"/>
      <c r="O9" s="142"/>
      <c r="P9" s="150" t="s">
        <v>29</v>
      </c>
      <c r="Q9" s="142"/>
      <c r="R9" s="148">
        <v>0.5</v>
      </c>
      <c r="S9" s="149" t="s">
        <v>27</v>
      </c>
      <c r="T9" s="142"/>
      <c r="U9" s="205" t="s">
        <v>40</v>
      </c>
      <c r="V9" s="206"/>
      <c r="W9" s="206"/>
      <c r="X9" s="206"/>
      <c r="Y9" s="206"/>
      <c r="Z9" s="206"/>
      <c r="AA9" s="206"/>
      <c r="AB9" s="206"/>
      <c r="AC9" s="206"/>
      <c r="AD9" s="207"/>
      <c r="AE9" s="75"/>
      <c r="AF9" s="152" t="s">
        <v>36</v>
      </c>
      <c r="AG9" s="74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idden="1">
      <c r="A12" s="25"/>
      <c r="B12" s="26">
        <v>1</v>
      </c>
      <c r="C12" s="26"/>
      <c r="D12" s="26"/>
      <c r="E12" s="6"/>
      <c r="F12" s="6"/>
      <c r="G12" s="6"/>
      <c r="H12" s="26">
        <v>2</v>
      </c>
      <c r="I12" s="91"/>
      <c r="J12" s="103">
        <v>3</v>
      </c>
      <c r="K12" s="26">
        <v>6</v>
      </c>
      <c r="L12" s="91"/>
      <c r="M12" s="103">
        <v>7</v>
      </c>
      <c r="N12" s="26">
        <v>10</v>
      </c>
      <c r="O12" s="26"/>
      <c r="P12" s="26">
        <v>11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"/>
    </row>
    <row r="13" spans="1:34" s="125" customFormat="1" ht="18" customHeight="1">
      <c r="A13" s="124"/>
      <c r="C13" s="126"/>
      <c r="D13" s="127" t="s">
        <v>22</v>
      </c>
      <c r="F13" s="128">
        <v>10</v>
      </c>
      <c r="G13" s="128" t="s">
        <v>23</v>
      </c>
      <c r="H13" s="129"/>
      <c r="I13" s="128">
        <v>15</v>
      </c>
      <c r="J13" s="128" t="s">
        <v>23</v>
      </c>
      <c r="K13" s="129"/>
      <c r="L13" s="128">
        <v>20</v>
      </c>
      <c r="M13" s="128" t="s">
        <v>23</v>
      </c>
      <c r="N13" s="129"/>
      <c r="O13" s="128">
        <v>25</v>
      </c>
      <c r="P13" s="128" t="s">
        <v>23</v>
      </c>
      <c r="R13" s="128">
        <v>30</v>
      </c>
      <c r="S13" s="128" t="s">
        <v>23</v>
      </c>
      <c r="U13" s="128">
        <v>35</v>
      </c>
      <c r="V13" s="128" t="s">
        <v>23</v>
      </c>
      <c r="X13" s="128">
        <v>40</v>
      </c>
      <c r="Y13" s="128" t="s">
        <v>23</v>
      </c>
      <c r="AA13" s="128">
        <v>45</v>
      </c>
      <c r="AB13" s="128" t="s">
        <v>23</v>
      </c>
      <c r="AD13" s="128">
        <v>50</v>
      </c>
      <c r="AE13" s="128" t="s">
        <v>23</v>
      </c>
      <c r="AF13" s="129"/>
      <c r="AG13" s="129"/>
      <c r="AH13" s="130"/>
    </row>
    <row r="14" spans="1:34" ht="18" customHeight="1" thickBot="1">
      <c r="A14" s="25"/>
      <c r="C14" s="60"/>
      <c r="E14" s="110"/>
      <c r="H14" s="6"/>
      <c r="K14" s="6"/>
      <c r="N14" s="6"/>
      <c r="AF14" s="6"/>
      <c r="AG14" s="6"/>
      <c r="AH14" s="27"/>
    </row>
    <row r="15" spans="1:34" ht="19.5" customHeight="1" thickBot="1">
      <c r="A15" s="25"/>
      <c r="B15" s="157" t="s">
        <v>1</v>
      </c>
      <c r="C15" s="158" t="s">
        <v>6</v>
      </c>
      <c r="D15" s="159" t="s">
        <v>24</v>
      </c>
      <c r="E15" s="6"/>
      <c r="F15" s="160" t="s">
        <v>20</v>
      </c>
      <c r="G15" s="161" t="s">
        <v>21</v>
      </c>
      <c r="H15" s="6"/>
      <c r="I15" s="160" t="s">
        <v>20</v>
      </c>
      <c r="J15" s="161" t="s">
        <v>21</v>
      </c>
      <c r="K15" s="68"/>
      <c r="L15" s="160" t="s">
        <v>20</v>
      </c>
      <c r="M15" s="161" t="s">
        <v>21</v>
      </c>
      <c r="N15" s="68"/>
      <c r="O15" s="160" t="s">
        <v>20</v>
      </c>
      <c r="P15" s="161" t="s">
        <v>21</v>
      </c>
      <c r="Q15" s="100"/>
      <c r="R15" s="160" t="s">
        <v>20</v>
      </c>
      <c r="S15" s="161" t="s">
        <v>21</v>
      </c>
      <c r="T15" s="100"/>
      <c r="U15" s="160" t="s">
        <v>20</v>
      </c>
      <c r="V15" s="161" t="s">
        <v>21</v>
      </c>
      <c r="W15" s="100"/>
      <c r="X15" s="160" t="s">
        <v>20</v>
      </c>
      <c r="Y15" s="161" t="s">
        <v>21</v>
      </c>
      <c r="Z15" s="100"/>
      <c r="AA15" s="160" t="s">
        <v>20</v>
      </c>
      <c r="AB15" s="161" t="s">
        <v>21</v>
      </c>
      <c r="AC15" s="100"/>
      <c r="AD15" s="160" t="s">
        <v>20</v>
      </c>
      <c r="AE15" s="161" t="s">
        <v>21</v>
      </c>
      <c r="AF15" s="54"/>
      <c r="AG15" s="157" t="s">
        <v>1</v>
      </c>
      <c r="AH15" s="27"/>
    </row>
    <row r="16" spans="1:34" ht="19.5" customHeight="1">
      <c r="A16" s="25"/>
      <c r="B16" s="52">
        <v>110</v>
      </c>
      <c r="C16" s="102">
        <f>'PP-Innenabmessungen'!D15</f>
        <v>103.2</v>
      </c>
      <c r="D16" s="136">
        <f>PI()*(C16*C16)/4000000</f>
        <v>8.3646789357420398E-3</v>
      </c>
      <c r="E16" s="6"/>
      <c r="F16" s="111">
        <f>-2*SQRT((8*9.81)*($C16/4000)*F$13/1000)*LOG(((($R$9/1000)/(3.71*4*$C16/4000))+(2.51*1.3*0.000001/((4*$C16/4000)*SQRT(8*9.81*($C16/4000)*F$13/1000)))))</f>
        <v>0.80135997209109433</v>
      </c>
      <c r="G16" s="138">
        <f t="shared" ref="G16:G27" si="0">F16*$D16*1000</f>
        <v>6.7031188784972056</v>
      </c>
      <c r="H16" s="6"/>
      <c r="I16" s="111">
        <f>-2*SQRT((8*9.81)*($C16/4000)*I$13/1000)*LOG(((($R$9/1000)/(3.71*4*$C16/4000))+(2.51*1.3*0.000001/((4*$C16/4000)*SQRT(8*9.81*($C16/4000)*I$13/1000)))))</f>
        <v>0.98555547214759187</v>
      </c>
      <c r="J16" s="138">
        <f t="shared" ref="J16:J27" si="1">I16*$D16*1000</f>
        <v>8.2438550978782619</v>
      </c>
      <c r="K16" s="28"/>
      <c r="L16" s="111">
        <f>-2*SQRT((8*9.81)*($C16/4000)*L$13/1000)*LOG(((($R$9/1000)/(3.71*4*$C16/4000))+(2.51*1.3*0.000001/((4*$C16/4000)*SQRT(8*9.81*($C16/4000)*L$13/1000)))))</f>
        <v>1.1409015132043991</v>
      </c>
      <c r="M16" s="138">
        <f t="shared" ref="M16:M27" si="2">L16*$D16*1000</f>
        <v>9.5432748552570565</v>
      </c>
      <c r="N16" s="28"/>
      <c r="O16" s="111">
        <f>-2*SQRT((8*9.81)*($C16/4000)*O$13/1000)*LOG(((($R$9/1000)/(3.71*4*$C16/4000))+(2.51*1.3*0.000001/((4*$C16/4000)*SQRT(8*9.81*($C16/4000)*O$13/1000)))))</f>
        <v>1.2777949828116724</v>
      </c>
      <c r="P16" s="138">
        <f t="shared" ref="P16:P27" si="3">O16*$D16*1000</f>
        <v>10.688344776921658</v>
      </c>
      <c r="Q16" s="123"/>
      <c r="R16" s="111">
        <f>-2*SQRT((8*9.81)*($C16/4000)*R$13/1000)*LOG(((($R$9/1000)/(3.71*4*$C16/4000))+(2.51*1.3*0.000001/((4*$C16/4000)*SQRT(8*9.81*($C16/4000)*R$13/1000)))))</f>
        <v>1.4015741653488585</v>
      </c>
      <c r="S16" s="138">
        <f t="shared" ref="S16:S27" si="4">R16*$D16*1000</f>
        <v>11.723717897773827</v>
      </c>
      <c r="T16" s="123"/>
      <c r="U16" s="111">
        <f>-2*SQRT((8*9.81)*($C16/4000)*U$13/1000)*LOG(((($R$9/1000)/(3.71*4*$C16/4000))+(2.51*1.3*0.000001/((4*$C16/4000)*SQRT(8*9.81*($C16/4000)*U$13/1000)))))</f>
        <v>1.5154124962275461</v>
      </c>
      <c r="V16" s="138">
        <f t="shared" ref="V16:V27" si="5">U16*$D16*1000</f>
        <v>12.675938986154819</v>
      </c>
      <c r="W16" s="123"/>
      <c r="X16" s="111">
        <f>-2*SQRT((8*9.81)*($C16/4000)*X$13/1000)*LOG(((($R$9/1000)/(3.71*4*$C16/4000))+(2.51*1.3*0.000001/((4*$C16/4000)*SQRT(8*9.81*($C16/4000)*X$13/1000)))))</f>
        <v>1.6213786525831089</v>
      </c>
      <c r="Y16" s="138">
        <f t="shared" ref="Y16:Y27" si="6">X16*$D16*1000</f>
        <v>13.562311862123741</v>
      </c>
      <c r="Z16" s="123"/>
      <c r="AA16" s="111">
        <f>-2*SQRT((8*9.81)*($C16/4000)*AA$13/1000)*LOG(((($R$9/1000)/(3.71*4*$C16/4000))+(2.51*1.3*0.000001/((4*$C16/4000)*SQRT(8*9.81*($C16/4000)*AA$13/1000)))))</f>
        <v>1.7209100570018847</v>
      </c>
      <c r="AB16" s="138">
        <f t="shared" ref="AB16:AB27" si="7">AA16*$D16*1000</f>
        <v>14.394860104110297</v>
      </c>
      <c r="AC16" s="123"/>
      <c r="AD16" s="111">
        <f>-2*SQRT((8*9.81)*($C16/4000)*AD$13/1000)*LOG(((($R$9/1000)/(3.71*4*$C16/4000))+(2.51*1.3*0.000001/((4*$C16/4000)*SQRT(8*9.81*($C16/4000)*AD$13/1000)))))</f>
        <v>1.8150535759701947</v>
      </c>
      <c r="AE16" s="138">
        <f t="shared" ref="AE16:AE27" si="8">AD16*$D16*1000</f>
        <v>15.182340414161152</v>
      </c>
      <c r="AF16" s="28"/>
      <c r="AG16" s="43">
        <v>110</v>
      </c>
      <c r="AH16" s="53"/>
    </row>
    <row r="17" spans="1:34" ht="19.5" customHeight="1">
      <c r="A17" s="25"/>
      <c r="B17" s="50">
        <v>125</v>
      </c>
      <c r="C17" s="104">
        <f>'PP-Innenabmessungen'!D16</f>
        <v>117.2</v>
      </c>
      <c r="D17" s="116">
        <f t="shared" ref="D17:D19" si="9">PI()*(C17*C17)/4000000</f>
        <v>1.0788103508721206E-2</v>
      </c>
      <c r="E17" s="6"/>
      <c r="F17" s="112">
        <f t="shared" ref="F17:F27" si="10">-2*SQRT((8*9.81)*($C17/4000)*F$13/1000)*LOG(((($R$9/1000)/(3.71*4*$C17/4000))+(2.51*1.3*0.000001/((4*$C17/4000)*SQRT(8*9.81*($C17/4000)*F$13/1000)))))</f>
        <v>0.87192883210776473</v>
      </c>
      <c r="G17" s="63">
        <f t="shared" si="0"/>
        <v>9.4064584930169595</v>
      </c>
      <c r="H17" s="6"/>
      <c r="I17" s="112">
        <f t="shared" ref="I17:I27" si="11">-2*SQRT((8*9.81)*($C17/4000)*I$13/1000)*LOG(((($R$9/1000)/(3.71*4*$C17/4000))+(2.51*1.3*0.000001/((4*$C17/4000)*SQRT(8*9.81*($C17/4000)*I$13/1000)))))</f>
        <v>1.0720183462747759</v>
      </c>
      <c r="J17" s="63">
        <f t="shared" si="1"/>
        <v>11.565044882860414</v>
      </c>
      <c r="K17" s="28"/>
      <c r="L17" s="112">
        <f t="shared" ref="L17:L27" si="12">-2*SQRT((8*9.81)*($C17/4000)*L$13/1000)*LOG(((($R$9/1000)/(3.71*4*$C17/4000))+(2.51*1.3*0.000001/((4*$C17/4000)*SQRT(8*9.81*($C17/4000)*L$13/1000)))))</f>
        <v>1.2407607446531985</v>
      </c>
      <c r="M17" s="63">
        <f t="shared" si="2"/>
        <v>13.385455342876707</v>
      </c>
      <c r="N17" s="28"/>
      <c r="O17" s="112">
        <f t="shared" ref="O17:O27" si="13">-2*SQRT((8*9.81)*($C17/4000)*O$13/1000)*LOG(((($R$9/1000)/(3.71*4*$C17/4000))+(2.51*1.3*0.000001/((4*$C17/4000)*SQRT(8*9.81*($C17/4000)*O$13/1000)))))</f>
        <v>1.3894551327553384</v>
      </c>
      <c r="P17" s="63">
        <f t="shared" si="3"/>
        <v>14.989585792888555</v>
      </c>
      <c r="Q17" s="123"/>
      <c r="R17" s="112">
        <f t="shared" ref="R17:R27" si="14">-2*SQRT((8*9.81)*($C17/4000)*R$13/1000)*LOG(((($R$9/1000)/(3.71*4*$C17/4000))+(2.51*1.3*0.000001/((4*$C17/4000)*SQRT(8*9.81*($C17/4000)*R$13/1000)))))</f>
        <v>1.5239022564710982</v>
      </c>
      <c r="S17" s="63">
        <f t="shared" si="4"/>
        <v>16.440015279984017</v>
      </c>
      <c r="T17" s="123"/>
      <c r="U17" s="112">
        <f t="shared" ref="U17:U27" si="15">-2*SQRT((8*9.81)*($C17/4000)*U$13/1000)*LOG(((($R$9/1000)/(3.71*4*$C17/4000))+(2.51*1.3*0.000001/((4*$C17/4000)*SQRT(8*9.81*($C17/4000)*U$13/1000)))))</f>
        <v>1.647550177334957</v>
      </c>
      <c r="V17" s="63">
        <f t="shared" si="5"/>
        <v>17.773941848901497</v>
      </c>
      <c r="W17" s="123"/>
      <c r="X17" s="112">
        <f t="shared" ref="X17:X27" si="16">-2*SQRT((8*9.81)*($C17/4000)*X$13/1000)*LOG(((($R$9/1000)/(3.71*4*$C17/4000))+(2.51*1.3*0.000001/((4*$C17/4000)*SQRT(8*9.81*($C17/4000)*X$13/1000)))))</f>
        <v>1.7626464613931645</v>
      </c>
      <c r="Y17" s="63">
        <f t="shared" si="6"/>
        <v>19.015612474790615</v>
      </c>
      <c r="Z17" s="123"/>
      <c r="AA17" s="112">
        <f t="shared" ref="AA17:AA27" si="17">-2*SQRT((8*9.81)*($C17/4000)*AA$13/1000)*LOG(((($R$9/1000)/(3.71*4*$C17/4000))+(2.51*1.3*0.000001/((4*$C17/4000)*SQRT(8*9.81*($C17/4000)*AA$13/1000)))))</f>
        <v>1.8707527642029371</v>
      </c>
      <c r="AB17" s="63">
        <f t="shared" si="7"/>
        <v>20.181874459447599</v>
      </c>
      <c r="AC17" s="123"/>
      <c r="AD17" s="112">
        <f t="shared" ref="AD17:AD27" si="18">-2*SQRT((8*9.81)*($C17/4000)*AD$13/1000)*LOG(((($R$9/1000)/(3.71*4*$C17/4000))+(2.51*1.3*0.000001/((4*$C17/4000)*SQRT(8*9.81*($C17/4000)*AD$13/1000)))))</f>
        <v>1.973006391987062</v>
      </c>
      <c r="AE17" s="63">
        <f t="shared" si="8"/>
        <v>21.284997180124993</v>
      </c>
      <c r="AF17" s="28"/>
      <c r="AG17" s="34">
        <v>125</v>
      </c>
      <c r="AH17" s="53"/>
    </row>
    <row r="18" spans="1:34" ht="19.5" customHeight="1">
      <c r="A18" s="25"/>
      <c r="B18" s="51">
        <v>160</v>
      </c>
      <c r="C18" s="66">
        <f>'PP-Innenabmessungen'!D17</f>
        <v>150.19999999999999</v>
      </c>
      <c r="D18" s="117">
        <f t="shared" si="9"/>
        <v>1.7718613982172966E-2</v>
      </c>
      <c r="E18" s="6"/>
      <c r="F18" s="113">
        <f t="shared" si="10"/>
        <v>1.0264854042619702</v>
      </c>
      <c r="G18" s="64">
        <f t="shared" si="0"/>
        <v>18.187898636452612</v>
      </c>
      <c r="H18" s="6"/>
      <c r="I18" s="113">
        <f t="shared" si="11"/>
        <v>1.2613725744286437</v>
      </c>
      <c r="J18" s="64">
        <f t="shared" si="1"/>
        <v>22.349773734000877</v>
      </c>
      <c r="K18" s="28"/>
      <c r="L18" s="113">
        <f t="shared" si="12"/>
        <v>1.4594453265015852</v>
      </c>
      <c r="M18" s="64">
        <f t="shared" si="2"/>
        <v>25.859348368367975</v>
      </c>
      <c r="N18" s="28"/>
      <c r="O18" s="113">
        <f t="shared" si="13"/>
        <v>1.6339774845539934</v>
      </c>
      <c r="P18" s="64">
        <f t="shared" si="3"/>
        <v>28.951816304374198</v>
      </c>
      <c r="Q18" s="123"/>
      <c r="R18" s="113">
        <f t="shared" si="14"/>
        <v>1.791782072406346</v>
      </c>
      <c r="S18" s="64">
        <f t="shared" si="4"/>
        <v>31.747894881145932</v>
      </c>
      <c r="T18" s="123"/>
      <c r="U18" s="113">
        <f t="shared" si="15"/>
        <v>1.9369083074781186</v>
      </c>
      <c r="V18" s="64">
        <f t="shared" si="5"/>
        <v>34.319330619068765</v>
      </c>
      <c r="W18" s="123"/>
      <c r="X18" s="113">
        <f t="shared" si="16"/>
        <v>2.0719953572754775</v>
      </c>
      <c r="Y18" s="64">
        <f t="shared" si="6"/>
        <v>36.712885908418741</v>
      </c>
      <c r="Z18" s="123"/>
      <c r="AA18" s="113">
        <f t="shared" si="17"/>
        <v>2.1988768403831438</v>
      </c>
      <c r="AB18" s="64">
        <f t="shared" si="7"/>
        <v>38.961049929089079</v>
      </c>
      <c r="AC18" s="123"/>
      <c r="AD18" s="113">
        <f t="shared" si="18"/>
        <v>2.3188880524453643</v>
      </c>
      <c r="AE18" s="64">
        <f t="shared" si="8"/>
        <v>41.087482269152268</v>
      </c>
      <c r="AF18" s="28"/>
      <c r="AG18" s="38">
        <v>160</v>
      </c>
      <c r="AH18" s="53"/>
    </row>
    <row r="19" spans="1:34" ht="19.5" customHeight="1">
      <c r="A19" s="25"/>
      <c r="B19" s="50">
        <v>200</v>
      </c>
      <c r="C19" s="104">
        <f>'PP-Innenabmessungen'!D18</f>
        <v>187.6</v>
      </c>
      <c r="D19" s="116">
        <f t="shared" si="9"/>
        <v>2.7641114467050573E-2</v>
      </c>
      <c r="E19" s="6"/>
      <c r="F19" s="112">
        <f t="shared" si="10"/>
        <v>1.1864199668088911</v>
      </c>
      <c r="G19" s="120">
        <f t="shared" si="0"/>
        <v>32.793970108558895</v>
      </c>
      <c r="H19" s="6"/>
      <c r="I19" s="112">
        <f t="shared" si="11"/>
        <v>1.4573022391802233</v>
      </c>
      <c r="J19" s="120">
        <f t="shared" si="1"/>
        <v>40.281458006269666</v>
      </c>
      <c r="K19" s="28"/>
      <c r="L19" s="112">
        <f t="shared" si="12"/>
        <v>1.6857157044522797</v>
      </c>
      <c r="M19" s="120">
        <f t="shared" si="2"/>
        <v>46.595060745670253</v>
      </c>
      <c r="N19" s="28"/>
      <c r="O19" s="112">
        <f t="shared" si="13"/>
        <v>1.8869762396105809</v>
      </c>
      <c r="P19" s="120">
        <f t="shared" si="3"/>
        <v>52.158126235680719</v>
      </c>
      <c r="Q19" s="123"/>
      <c r="R19" s="112">
        <f t="shared" si="14"/>
        <v>2.0689437449241255</v>
      </c>
      <c r="S19" s="120">
        <f t="shared" si="4"/>
        <v>57.187910879336037</v>
      </c>
      <c r="T19" s="123"/>
      <c r="U19" s="112">
        <f t="shared" si="15"/>
        <v>2.2362891735202393</v>
      </c>
      <c r="V19" s="120">
        <f t="shared" si="5"/>
        <v>61.813525026698855</v>
      </c>
      <c r="W19" s="123"/>
      <c r="X19" s="112">
        <f t="shared" si="16"/>
        <v>2.3920567161000994</v>
      </c>
      <c r="Y19" s="120">
        <f t="shared" si="6"/>
        <v>66.119113501399937</v>
      </c>
      <c r="Z19" s="123"/>
      <c r="AA19" s="112">
        <f t="shared" si="17"/>
        <v>2.5383612839368199</v>
      </c>
      <c r="AB19" s="120">
        <f t="shared" si="7"/>
        <v>70.16313480802711</v>
      </c>
      <c r="AC19" s="123"/>
      <c r="AD19" s="112">
        <f t="shared" si="18"/>
        <v>2.6767429589734451</v>
      </c>
      <c r="AE19" s="120">
        <f t="shared" si="8"/>
        <v>73.98815852785664</v>
      </c>
      <c r="AF19" s="28"/>
      <c r="AG19" s="34">
        <v>200</v>
      </c>
      <c r="AH19" s="53"/>
    </row>
    <row r="20" spans="1:34" ht="19.5" customHeight="1">
      <c r="A20" s="25"/>
      <c r="B20" s="51">
        <v>250</v>
      </c>
      <c r="C20" s="101">
        <f>'PP-Innenabmessungen'!D19</f>
        <v>234.6</v>
      </c>
      <c r="D20" s="133">
        <f>PI()*(C20*C20)/4000000</f>
        <v>4.3226084382611503E-2</v>
      </c>
      <c r="E20" s="6"/>
      <c r="F20" s="137">
        <f t="shared" si="10"/>
        <v>1.3706244657443902</v>
      </c>
      <c r="G20" s="132">
        <f t="shared" si="0"/>
        <v>59.246728813138816</v>
      </c>
      <c r="H20" s="28"/>
      <c r="I20" s="139">
        <f t="shared" si="11"/>
        <v>1.6829523527514187</v>
      </c>
      <c r="J20" s="121">
        <f t="shared" si="1"/>
        <v>72.747440411947395</v>
      </c>
      <c r="K20" s="28"/>
      <c r="L20" s="139">
        <f t="shared" si="12"/>
        <v>1.9463017943253249</v>
      </c>
      <c r="M20" s="121">
        <f t="shared" si="2"/>
        <v>84.131005595534674</v>
      </c>
      <c r="N20" s="28"/>
      <c r="O20" s="139">
        <f t="shared" si="13"/>
        <v>2.1783393655832395</v>
      </c>
      <c r="P20" s="121">
        <f t="shared" si="3"/>
        <v>94.161081230665516</v>
      </c>
      <c r="Q20" s="123"/>
      <c r="R20" s="139">
        <f t="shared" si="14"/>
        <v>2.388130150905194</v>
      </c>
      <c r="S20" s="121">
        <f t="shared" si="4"/>
        <v>103.22951541968665</v>
      </c>
      <c r="T20" s="123"/>
      <c r="U20" s="139">
        <f t="shared" si="15"/>
        <v>2.5810608883509456</v>
      </c>
      <c r="V20" s="121">
        <f t="shared" si="5"/>
        <v>111.56915575651618</v>
      </c>
      <c r="W20" s="123"/>
      <c r="X20" s="139">
        <f t="shared" si="16"/>
        <v>2.7606420737934263</v>
      </c>
      <c r="Y20" s="121">
        <f t="shared" si="6"/>
        <v>119.33174723198225</v>
      </c>
      <c r="Z20" s="123"/>
      <c r="AA20" s="139">
        <f t="shared" si="17"/>
        <v>2.9293124798748007</v>
      </c>
      <c r="AB20" s="121">
        <f t="shared" si="7"/>
        <v>126.62270843810511</v>
      </c>
      <c r="AC20" s="123"/>
      <c r="AD20" s="139">
        <f t="shared" si="18"/>
        <v>3.0888479700772682</v>
      </c>
      <c r="AE20" s="121">
        <f t="shared" si="8"/>
        <v>133.51880299961823</v>
      </c>
      <c r="AF20" s="28"/>
      <c r="AG20" s="38">
        <v>250</v>
      </c>
      <c r="AH20" s="53"/>
    </row>
    <row r="21" spans="1:34" ht="19.5" customHeight="1">
      <c r="A21" s="25"/>
      <c r="B21" s="50">
        <v>315</v>
      </c>
      <c r="C21" s="104">
        <f>'PP-Innenabmessungen'!D20</f>
        <v>295.60000000000002</v>
      </c>
      <c r="D21" s="116">
        <f>PI()*(C21*C21)/4000000</f>
        <v>6.8627588862844466E-2</v>
      </c>
      <c r="E21" s="6"/>
      <c r="F21" s="112">
        <f t="shared" si="10"/>
        <v>1.5892067832705905</v>
      </c>
      <c r="G21" s="120">
        <f t="shared" si="0"/>
        <v>109.06342974033765</v>
      </c>
      <c r="H21" s="6"/>
      <c r="I21" s="112">
        <f t="shared" si="11"/>
        <v>1.950703843824952</v>
      </c>
      <c r="J21" s="120">
        <f t="shared" si="1"/>
        <v>133.87210138718916</v>
      </c>
      <c r="K21" s="28"/>
      <c r="L21" s="112">
        <f t="shared" si="12"/>
        <v>2.2555006872526575</v>
      </c>
      <c r="M21" s="120">
        <f t="shared" si="2"/>
        <v>154.78957384463851</v>
      </c>
      <c r="N21" s="28"/>
      <c r="O21" s="112">
        <f t="shared" si="13"/>
        <v>2.5240520710958387</v>
      </c>
      <c r="P21" s="120">
        <f t="shared" si="3"/>
        <v>173.21960780357628</v>
      </c>
      <c r="Q21" s="123"/>
      <c r="R21" s="112">
        <f t="shared" si="14"/>
        <v>2.7668526399479041</v>
      </c>
      <c r="S21" s="120">
        <f t="shared" si="4"/>
        <v>189.88242541842061</v>
      </c>
      <c r="T21" s="123"/>
      <c r="U21" s="112">
        <f t="shared" si="15"/>
        <v>2.9901382104592007</v>
      </c>
      <c r="V21" s="120">
        <f t="shared" si="5"/>
        <v>205.20597575047552</v>
      </c>
      <c r="W21" s="123"/>
      <c r="X21" s="112">
        <f t="shared" si="16"/>
        <v>3.1979724340202944</v>
      </c>
      <c r="Y21" s="120">
        <f t="shared" si="6"/>
        <v>219.46913739665479</v>
      </c>
      <c r="Z21" s="123"/>
      <c r="AA21" s="112">
        <f t="shared" si="17"/>
        <v>3.3931782723443775</v>
      </c>
      <c r="AB21" s="120">
        <f t="shared" si="7"/>
        <v>232.86564341278682</v>
      </c>
      <c r="AC21" s="123"/>
      <c r="AD21" s="112">
        <f t="shared" si="18"/>
        <v>3.5778112954478534</v>
      </c>
      <c r="AE21" s="120">
        <f t="shared" si="8"/>
        <v>245.53656261283624</v>
      </c>
      <c r="AF21" s="28"/>
      <c r="AG21" s="34">
        <v>315</v>
      </c>
      <c r="AH21" s="53"/>
    </row>
    <row r="22" spans="1:34" ht="19.5" customHeight="1">
      <c r="A22" s="25"/>
      <c r="B22" s="52">
        <v>355</v>
      </c>
      <c r="C22" s="66">
        <f>'PP-Innenabmessungen'!D21</f>
        <v>333.2</v>
      </c>
      <c r="D22" s="117">
        <f t="shared" ref="D22:D27" si="19">PI()*(C22*C22)/4000000</f>
        <v>8.719666339227071E-2</v>
      </c>
      <c r="E22" s="6"/>
      <c r="F22" s="113">
        <f t="shared" si="10"/>
        <v>1.7150282793343476</v>
      </c>
      <c r="G22" s="121">
        <f t="shared" si="0"/>
        <v>149.54474358134235</v>
      </c>
      <c r="H22" s="28"/>
      <c r="I22" s="183">
        <f t="shared" si="11"/>
        <v>2.1048242260989456</v>
      </c>
      <c r="J22" s="184">
        <f t="shared" si="1"/>
        <v>183.53364954304647</v>
      </c>
      <c r="K22" s="28"/>
      <c r="L22" s="139">
        <f t="shared" si="12"/>
        <v>2.4334761172738797</v>
      </c>
      <c r="M22" s="121">
        <f t="shared" si="2"/>
        <v>212.19099787106038</v>
      </c>
      <c r="N22" s="28"/>
      <c r="O22" s="139">
        <f t="shared" si="13"/>
        <v>2.7230432075009707</v>
      </c>
      <c r="P22" s="121">
        <f t="shared" si="3"/>
        <v>237.44028196707131</v>
      </c>
      <c r="Q22" s="123"/>
      <c r="R22" s="139">
        <f t="shared" si="14"/>
        <v>2.9848428322590528</v>
      </c>
      <c r="S22" s="121">
        <f t="shared" si="4"/>
        <v>260.26833572332458</v>
      </c>
      <c r="T22" s="123"/>
      <c r="U22" s="139">
        <f t="shared" si="15"/>
        <v>3.2255994525194014</v>
      </c>
      <c r="V22" s="121">
        <f t="shared" si="5"/>
        <v>281.26150969962691</v>
      </c>
      <c r="W22" s="123"/>
      <c r="X22" s="139">
        <f t="shared" si="16"/>
        <v>3.4496950660084278</v>
      </c>
      <c r="Y22" s="121">
        <f t="shared" si="6"/>
        <v>300.80189947671397</v>
      </c>
      <c r="Z22" s="123"/>
      <c r="AA22" s="139">
        <f t="shared" si="17"/>
        <v>3.6601737418853926</v>
      </c>
      <c r="AB22" s="121">
        <f t="shared" si="7"/>
        <v>319.15493772840853</v>
      </c>
      <c r="AC22" s="123"/>
      <c r="AD22" s="139">
        <f t="shared" si="18"/>
        <v>3.8592520277790987</v>
      </c>
      <c r="AE22" s="121">
        <f t="shared" si="8"/>
        <v>336.51390001219221</v>
      </c>
      <c r="AF22" s="28"/>
      <c r="AG22" s="43">
        <v>355</v>
      </c>
      <c r="AH22" s="53"/>
    </row>
    <row r="23" spans="1:34" ht="19.5" customHeight="1">
      <c r="A23" s="25"/>
      <c r="B23" s="50">
        <v>400</v>
      </c>
      <c r="C23" s="104">
        <f>'PP-Innenabmessungen'!D22</f>
        <v>375.4</v>
      </c>
      <c r="D23" s="116">
        <f t="shared" si="19"/>
        <v>0.11068236184049152</v>
      </c>
      <c r="E23" s="6"/>
      <c r="F23" s="112">
        <f t="shared" si="10"/>
        <v>1.8496898078151469</v>
      </c>
      <c r="G23" s="120">
        <f t="shared" si="0"/>
        <v>204.72803660126533</v>
      </c>
      <c r="H23" s="6"/>
      <c r="I23" s="112">
        <f t="shared" si="11"/>
        <v>2.2697702743469312</v>
      </c>
      <c r="J23" s="120">
        <f t="shared" si="1"/>
        <v>251.22353480005876</v>
      </c>
      <c r="K23" s="28"/>
      <c r="L23" s="112">
        <f t="shared" si="12"/>
        <v>2.623951269395147</v>
      </c>
      <c r="M23" s="120">
        <f t="shared" si="2"/>
        <v>290.42512385101071</v>
      </c>
      <c r="N23" s="28"/>
      <c r="O23" s="112">
        <f t="shared" si="13"/>
        <v>2.9360089865530963</v>
      </c>
      <c r="P23" s="120">
        <f t="shared" si="3"/>
        <v>324.96440901660463</v>
      </c>
      <c r="Q23" s="123"/>
      <c r="R23" s="112">
        <f t="shared" si="14"/>
        <v>3.2181411261879664</v>
      </c>
      <c r="S23" s="120">
        <f t="shared" si="4"/>
        <v>356.1914605825034</v>
      </c>
      <c r="T23" s="123"/>
      <c r="U23" s="112">
        <f t="shared" si="15"/>
        <v>3.4775950574244723</v>
      </c>
      <c r="V23" s="120">
        <f t="shared" si="5"/>
        <v>384.90843448056035</v>
      </c>
      <c r="W23" s="123"/>
      <c r="X23" s="112">
        <f t="shared" si="16"/>
        <v>3.7190934504581961</v>
      </c>
      <c r="Y23" s="120">
        <f t="shared" si="6"/>
        <v>411.63804700221618</v>
      </c>
      <c r="Z23" s="123"/>
      <c r="AA23" s="112">
        <f t="shared" si="17"/>
        <v>3.9459169904005891</v>
      </c>
      <c r="AB23" s="120">
        <f t="shared" si="7"/>
        <v>436.74341212406131</v>
      </c>
      <c r="AC23" s="123"/>
      <c r="AD23" s="112">
        <f t="shared" si="18"/>
        <v>4.1604544945590529</v>
      </c>
      <c r="AE23" s="120">
        <f t="shared" si="8"/>
        <v>460.48892978768436</v>
      </c>
      <c r="AF23" s="28"/>
      <c r="AG23" s="34">
        <v>400</v>
      </c>
      <c r="AH23" s="53"/>
    </row>
    <row r="24" spans="1:34" ht="19.5" customHeight="1">
      <c r="A24" s="25"/>
      <c r="B24" s="52">
        <v>450</v>
      </c>
      <c r="C24" s="66">
        <f>'PP-Innenabmessungen'!D23</f>
        <v>422.4</v>
      </c>
      <c r="D24" s="117">
        <f t="shared" si="19"/>
        <v>0.14013212261414026</v>
      </c>
      <c r="E24" s="6"/>
      <c r="F24" s="113">
        <f t="shared" si="10"/>
        <v>1.9927382475905497</v>
      </c>
      <c r="G24" s="121">
        <f t="shared" si="0"/>
        <v>279.24664044924589</v>
      </c>
      <c r="H24" s="28"/>
      <c r="I24" s="139">
        <f t="shared" si="11"/>
        <v>2.4449869590178346</v>
      </c>
      <c r="J24" s="121">
        <f t="shared" si="1"/>
        <v>342.62121233106114</v>
      </c>
      <c r="K24" s="28"/>
      <c r="L24" s="139">
        <f t="shared" si="12"/>
        <v>2.8262852110845773</v>
      </c>
      <c r="M24" s="121">
        <f t="shared" si="2"/>
        <v>396.05334574223525</v>
      </c>
      <c r="N24" s="28"/>
      <c r="O24" s="139">
        <f t="shared" si="13"/>
        <v>3.1622327981831031</v>
      </c>
      <c r="P24" s="121">
        <f t="shared" si="3"/>
        <v>443.13039420945051</v>
      </c>
      <c r="Q24" s="123"/>
      <c r="R24" s="139">
        <f t="shared" si="14"/>
        <v>3.4659624964287294</v>
      </c>
      <c r="S24" s="121">
        <f t="shared" si="4"/>
        <v>485.69268152556236</v>
      </c>
      <c r="T24" s="123"/>
      <c r="U24" s="139">
        <f t="shared" si="15"/>
        <v>3.7452770870980663</v>
      </c>
      <c r="V24" s="121">
        <f t="shared" si="5"/>
        <v>524.83362799315637</v>
      </c>
      <c r="W24" s="123"/>
      <c r="X24" s="139">
        <f t="shared" si="16"/>
        <v>4.005261092533555</v>
      </c>
      <c r="Y24" s="121">
        <f t="shared" si="6"/>
        <v>561.26573852055753</v>
      </c>
      <c r="Z24" s="123"/>
      <c r="AA24" s="139">
        <f t="shared" si="17"/>
        <v>4.2494465260588861</v>
      </c>
      <c r="AB24" s="121">
        <f t="shared" si="7"/>
        <v>595.48396163191615</v>
      </c>
      <c r="AC24" s="123"/>
      <c r="AD24" s="139">
        <f t="shared" si="18"/>
        <v>4.4804051870300023</v>
      </c>
      <c r="AE24" s="121">
        <f t="shared" si="8"/>
        <v>627.84868902991832</v>
      </c>
      <c r="AF24" s="28"/>
      <c r="AG24" s="43">
        <v>450</v>
      </c>
      <c r="AH24" s="53"/>
    </row>
    <row r="25" spans="1:34" ht="19.5" customHeight="1">
      <c r="A25" s="25"/>
      <c r="B25" s="50">
        <v>500</v>
      </c>
      <c r="C25" s="104">
        <f>'PP-Innenabmessungen'!D24</f>
        <v>469.4</v>
      </c>
      <c r="D25" s="116">
        <f t="shared" si="19"/>
        <v>0.17305177247367898</v>
      </c>
      <c r="E25" s="6"/>
      <c r="F25" s="112">
        <f t="shared" si="10"/>
        <v>2.1295424149544888</v>
      </c>
      <c r="G25" s="120">
        <f t="shared" si="0"/>
        <v>368.52108946575305</v>
      </c>
      <c r="H25" s="6"/>
      <c r="I25" s="112">
        <f t="shared" si="11"/>
        <v>2.6125532246787229</v>
      </c>
      <c r="J25" s="120">
        <f t="shared" si="1"/>
        <v>452.10696621247865</v>
      </c>
      <c r="K25" s="28"/>
      <c r="L25" s="112">
        <f t="shared" si="12"/>
        <v>3.0197835553441785</v>
      </c>
      <c r="M25" s="120">
        <f t="shared" si="2"/>
        <v>522.57889673917816</v>
      </c>
      <c r="N25" s="28"/>
      <c r="O25" s="112">
        <f t="shared" si="13"/>
        <v>3.3785769798147802</v>
      </c>
      <c r="P25" s="120">
        <f t="shared" si="3"/>
        <v>584.66873479571677</v>
      </c>
      <c r="Q25" s="123"/>
      <c r="R25" s="112">
        <f t="shared" si="14"/>
        <v>3.7029604362069075</v>
      </c>
      <c r="S25" s="120">
        <f t="shared" si="4"/>
        <v>640.80386688551278</v>
      </c>
      <c r="T25" s="123"/>
      <c r="U25" s="112">
        <f t="shared" si="15"/>
        <v>4.0012678223411315</v>
      </c>
      <c r="V25" s="120">
        <f t="shared" si="5"/>
        <v>692.4264887980305</v>
      </c>
      <c r="W25" s="123"/>
      <c r="X25" s="112">
        <f t="shared" si="16"/>
        <v>4.2789296868904048</v>
      </c>
      <c r="Y25" s="120">
        <f t="shared" si="6"/>
        <v>740.47636660662874</v>
      </c>
      <c r="Z25" s="123"/>
      <c r="AA25" s="112">
        <f t="shared" si="17"/>
        <v>4.5397183808662964</v>
      </c>
      <c r="AB25" s="120">
        <f t="shared" si="7"/>
        <v>785.60631234025266</v>
      </c>
      <c r="AC25" s="123"/>
      <c r="AD25" s="112">
        <f t="shared" si="18"/>
        <v>4.7863806847391261</v>
      </c>
      <c r="AE25" s="120">
        <f t="shared" si="8"/>
        <v>828.29166122788695</v>
      </c>
      <c r="AF25" s="28"/>
      <c r="AG25" s="34">
        <v>500</v>
      </c>
      <c r="AH25" s="53"/>
    </row>
    <row r="26" spans="1:34" ht="19.5" customHeight="1">
      <c r="A26" s="25"/>
      <c r="B26" s="134">
        <v>630</v>
      </c>
      <c r="C26" s="66">
        <f>'PP-Innenabmessungen'!D25</f>
        <v>591.4</v>
      </c>
      <c r="D26" s="117">
        <f t="shared" si="19"/>
        <v>0.27469611782498454</v>
      </c>
      <c r="E26" s="6"/>
      <c r="F26" s="113">
        <f t="shared" si="10"/>
        <v>2.461068689788144</v>
      </c>
      <c r="G26" s="121">
        <f t="shared" si="0"/>
        <v>676.0460147854244</v>
      </c>
      <c r="H26" s="28"/>
      <c r="I26" s="139">
        <f t="shared" si="11"/>
        <v>3.0186210422936535</v>
      </c>
      <c r="J26" s="121">
        <f t="shared" si="1"/>
        <v>829.20348150287509</v>
      </c>
      <c r="K26" s="28"/>
      <c r="L26" s="139">
        <f t="shared" si="12"/>
        <v>3.4886895705630478</v>
      </c>
      <c r="M26" s="121">
        <f t="shared" si="2"/>
        <v>958.32948133018169</v>
      </c>
      <c r="N26" s="28"/>
      <c r="O26" s="139">
        <f t="shared" si="13"/>
        <v>3.9028429534241691</v>
      </c>
      <c r="P26" s="121">
        <f t="shared" si="3"/>
        <v>1072.0958077862163</v>
      </c>
      <c r="Q26" s="123"/>
      <c r="R26" s="139">
        <f t="shared" si="14"/>
        <v>4.2772747011010832</v>
      </c>
      <c r="S26" s="121">
        <f t="shared" si="4"/>
        <v>1174.9507552634889</v>
      </c>
      <c r="T26" s="123"/>
      <c r="U26" s="139">
        <f t="shared" si="15"/>
        <v>4.6216056372819372</v>
      </c>
      <c r="V26" s="121">
        <f t="shared" si="5"/>
        <v>1269.5371266794118</v>
      </c>
      <c r="W26" s="123"/>
      <c r="X26" s="139">
        <f t="shared" si="16"/>
        <v>4.9421047614429217</v>
      </c>
      <c r="Y26" s="121">
        <f t="shared" si="6"/>
        <v>1357.5769918527419</v>
      </c>
      <c r="Z26" s="123"/>
      <c r="AA26" s="139">
        <f t="shared" si="17"/>
        <v>5.2431267876859362</v>
      </c>
      <c r="AB26" s="121">
        <f t="shared" si="7"/>
        <v>1440.2665738415085</v>
      </c>
      <c r="AC26" s="123"/>
      <c r="AD26" s="139">
        <f t="shared" si="18"/>
        <v>5.5278424965010808</v>
      </c>
      <c r="AE26" s="121">
        <f t="shared" si="8"/>
        <v>1518.4768737368174</v>
      </c>
      <c r="AF26" s="28"/>
      <c r="AG26" s="87">
        <v>630</v>
      </c>
      <c r="AH26" s="53"/>
    </row>
    <row r="27" spans="1:34" ht="19.5" customHeight="1" thickBot="1">
      <c r="A27" s="25"/>
      <c r="B27" s="135">
        <v>800</v>
      </c>
      <c r="C27" s="109">
        <f>'PP-Innenabmessungen'!D26</f>
        <v>751</v>
      </c>
      <c r="D27" s="118">
        <f t="shared" si="19"/>
        <v>0.44296534955432421</v>
      </c>
      <c r="E27" s="6"/>
      <c r="F27" s="114">
        <f t="shared" si="10"/>
        <v>2.8554971168202465</v>
      </c>
      <c r="G27" s="122">
        <f t="shared" si="0"/>
        <v>1264.8862785036454</v>
      </c>
      <c r="H27" s="6"/>
      <c r="I27" s="114">
        <f t="shared" si="11"/>
        <v>3.5017257475610726</v>
      </c>
      <c r="J27" s="122">
        <f t="shared" si="1"/>
        <v>1551.1431698117676</v>
      </c>
      <c r="K27" s="28"/>
      <c r="L27" s="114">
        <f t="shared" si="12"/>
        <v>4.046548784385009</v>
      </c>
      <c r="M27" s="122">
        <f t="shared" si="2"/>
        <v>1792.4808967637312</v>
      </c>
      <c r="N27" s="28"/>
      <c r="O27" s="114">
        <f t="shared" si="13"/>
        <v>4.5265607005424036</v>
      </c>
      <c r="P27" s="122">
        <f t="shared" si="3"/>
        <v>2005.1095429946324</v>
      </c>
      <c r="Q27" s="123"/>
      <c r="R27" s="114">
        <f t="shared" si="14"/>
        <v>4.9605322339535167</v>
      </c>
      <c r="S27" s="122">
        <f t="shared" si="4"/>
        <v>2197.3438949887122</v>
      </c>
      <c r="T27" s="123"/>
      <c r="U27" s="114">
        <f t="shared" si="15"/>
        <v>5.3596150880537499</v>
      </c>
      <c r="V27" s="122">
        <f t="shared" si="5"/>
        <v>2374.1237709563597</v>
      </c>
      <c r="W27" s="123"/>
      <c r="X27" s="114">
        <f t="shared" si="16"/>
        <v>5.7310756652598025</v>
      </c>
      <c r="Y27" s="122">
        <f t="shared" si="6"/>
        <v>2538.6679353840896</v>
      </c>
      <c r="Z27" s="123"/>
      <c r="AA27" s="114">
        <f t="shared" si="17"/>
        <v>6.079961452730922</v>
      </c>
      <c r="AB27" s="122">
        <f t="shared" si="7"/>
        <v>2693.2122501857698</v>
      </c>
      <c r="AC27" s="123"/>
      <c r="AD27" s="114">
        <f t="shared" si="18"/>
        <v>6.4099476206325816</v>
      </c>
      <c r="AE27" s="122">
        <f t="shared" si="8"/>
        <v>2839.3846883984206</v>
      </c>
      <c r="AF27" s="28"/>
      <c r="AG27" s="108">
        <v>800</v>
      </c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 t="s">
        <v>26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10</v>
      </c>
      <c r="C29" s="49"/>
      <c r="D29" s="49"/>
      <c r="AC29" s="123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0776-3519-4F8C-974C-3D99B3086647}">
  <sheetPr>
    <tabColor theme="6"/>
  </sheetPr>
  <dimension ref="A1:AH29"/>
  <sheetViews>
    <sheetView showGridLines="0" view="pageBreakPreview" zoomScaleNormal="100" zoomScaleSheetLayoutView="10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72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72"/>
      <c r="AF1" s="72"/>
      <c r="AG1" s="71" t="s">
        <v>85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73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73"/>
      <c r="AF2" s="73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73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73"/>
      <c r="AF3" s="73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7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3"/>
      <c r="AF4" s="73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31"/>
      <c r="B9" s="147" t="s">
        <v>28</v>
      </c>
      <c r="C9" s="142"/>
      <c r="D9" s="142"/>
      <c r="E9" s="142"/>
      <c r="F9" s="142"/>
      <c r="G9" s="142"/>
      <c r="H9" s="142"/>
      <c r="I9" s="142"/>
      <c r="J9" s="142"/>
      <c r="K9" s="142"/>
      <c r="L9" s="149" t="s">
        <v>41</v>
      </c>
      <c r="M9" s="142"/>
      <c r="N9" s="142"/>
      <c r="O9" s="142"/>
      <c r="P9" s="150" t="s">
        <v>29</v>
      </c>
      <c r="Q9" s="142"/>
      <c r="R9" s="148">
        <v>0.5</v>
      </c>
      <c r="S9" s="149" t="s">
        <v>27</v>
      </c>
      <c r="T9" s="142"/>
      <c r="U9" s="205" t="s">
        <v>37</v>
      </c>
      <c r="V9" s="206"/>
      <c r="W9" s="206"/>
      <c r="X9" s="206"/>
      <c r="Y9" s="206"/>
      <c r="Z9" s="206"/>
      <c r="AA9" s="206"/>
      <c r="AB9" s="206"/>
      <c r="AC9" s="206"/>
      <c r="AD9" s="207"/>
      <c r="AE9" s="75"/>
      <c r="AF9" s="152" t="s">
        <v>36</v>
      </c>
      <c r="AG9" s="74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idden="1">
      <c r="A12" s="25"/>
      <c r="B12" s="26">
        <v>1</v>
      </c>
      <c r="C12" s="26"/>
      <c r="D12" s="26"/>
      <c r="E12" s="6"/>
      <c r="F12" s="6"/>
      <c r="G12" s="6"/>
      <c r="H12" s="26">
        <v>2</v>
      </c>
      <c r="I12" s="91"/>
      <c r="J12" s="103">
        <v>3</v>
      </c>
      <c r="K12" s="26">
        <v>6</v>
      </c>
      <c r="L12" s="91"/>
      <c r="M12" s="103">
        <v>7</v>
      </c>
      <c r="N12" s="26">
        <v>10</v>
      </c>
      <c r="O12" s="26"/>
      <c r="P12" s="26">
        <v>11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"/>
    </row>
    <row r="13" spans="1:34" s="125" customFormat="1" ht="18" customHeight="1">
      <c r="A13" s="124"/>
      <c r="C13" s="126"/>
      <c r="D13" s="127" t="s">
        <v>22</v>
      </c>
      <c r="F13" s="128">
        <v>10</v>
      </c>
      <c r="G13" s="128" t="s">
        <v>23</v>
      </c>
      <c r="H13" s="129"/>
      <c r="I13" s="128">
        <v>15</v>
      </c>
      <c r="J13" s="128" t="s">
        <v>23</v>
      </c>
      <c r="K13" s="129"/>
      <c r="L13" s="128">
        <v>20</v>
      </c>
      <c r="M13" s="128" t="s">
        <v>23</v>
      </c>
      <c r="N13" s="129"/>
      <c r="O13" s="128">
        <v>25</v>
      </c>
      <c r="P13" s="128" t="s">
        <v>23</v>
      </c>
      <c r="R13" s="128">
        <v>30</v>
      </c>
      <c r="S13" s="128" t="s">
        <v>23</v>
      </c>
      <c r="U13" s="128">
        <v>35</v>
      </c>
      <c r="V13" s="128" t="s">
        <v>23</v>
      </c>
      <c r="X13" s="128">
        <v>40</v>
      </c>
      <c r="Y13" s="128" t="s">
        <v>23</v>
      </c>
      <c r="AA13" s="128">
        <v>45</v>
      </c>
      <c r="AB13" s="128" t="s">
        <v>23</v>
      </c>
      <c r="AD13" s="128">
        <v>50</v>
      </c>
      <c r="AE13" s="128" t="s">
        <v>23</v>
      </c>
      <c r="AF13" s="129"/>
      <c r="AG13" s="129"/>
      <c r="AH13" s="130"/>
    </row>
    <row r="14" spans="1:34" ht="18" customHeight="1" thickBot="1">
      <c r="A14" s="25"/>
      <c r="C14" s="60"/>
      <c r="E14" s="110"/>
      <c r="H14" s="6"/>
      <c r="K14" s="6"/>
      <c r="N14" s="6"/>
      <c r="AF14" s="6"/>
      <c r="AG14" s="6"/>
      <c r="AH14" s="27"/>
    </row>
    <row r="15" spans="1:34" ht="19.5" customHeight="1" thickBot="1">
      <c r="A15" s="25"/>
      <c r="B15" s="157" t="s">
        <v>1</v>
      </c>
      <c r="C15" s="158" t="s">
        <v>6</v>
      </c>
      <c r="D15" s="159" t="s">
        <v>24</v>
      </c>
      <c r="E15" s="6"/>
      <c r="F15" s="160" t="s">
        <v>20</v>
      </c>
      <c r="G15" s="161" t="s">
        <v>21</v>
      </c>
      <c r="H15" s="6"/>
      <c r="I15" s="160" t="s">
        <v>20</v>
      </c>
      <c r="J15" s="161" t="s">
        <v>21</v>
      </c>
      <c r="K15" s="68"/>
      <c r="L15" s="160" t="s">
        <v>20</v>
      </c>
      <c r="M15" s="161" t="s">
        <v>21</v>
      </c>
      <c r="N15" s="68"/>
      <c r="O15" s="160" t="s">
        <v>20</v>
      </c>
      <c r="P15" s="161" t="s">
        <v>21</v>
      </c>
      <c r="Q15" s="100"/>
      <c r="R15" s="160" t="s">
        <v>20</v>
      </c>
      <c r="S15" s="161" t="s">
        <v>21</v>
      </c>
      <c r="T15" s="100"/>
      <c r="U15" s="160" t="s">
        <v>20</v>
      </c>
      <c r="V15" s="161" t="s">
        <v>21</v>
      </c>
      <c r="W15" s="100"/>
      <c r="X15" s="160" t="s">
        <v>20</v>
      </c>
      <c r="Y15" s="161" t="s">
        <v>21</v>
      </c>
      <c r="Z15" s="100"/>
      <c r="AA15" s="160" t="s">
        <v>20</v>
      </c>
      <c r="AB15" s="161" t="s">
        <v>21</v>
      </c>
      <c r="AC15" s="100"/>
      <c r="AD15" s="160" t="s">
        <v>20</v>
      </c>
      <c r="AE15" s="161" t="s">
        <v>21</v>
      </c>
      <c r="AF15" s="54"/>
      <c r="AG15" s="157" t="s">
        <v>1</v>
      </c>
      <c r="AH15" s="27"/>
    </row>
    <row r="16" spans="1:34" ht="19.5" customHeight="1">
      <c r="A16" s="25"/>
      <c r="B16" s="52">
        <v>110</v>
      </c>
      <c r="C16" s="102">
        <f>'PP-Innenabmessungen'!G15</f>
        <v>102.4</v>
      </c>
      <c r="D16" s="115">
        <f>PI()*(C16*C16)/4000000</f>
        <v>8.2354966458264272E-3</v>
      </c>
      <c r="E16" s="6"/>
      <c r="F16" s="111">
        <f>-2*SQRT(8*9.81*($C16/4000)*F$13/1000)*LOG((($R$9/1000)/(3.71*4*$C16/4000))+(2.51*1.3*0.000001/((4*$C16/4000)*SQRT(8*9.81*($C16/4000)*F$13/1000))))</f>
        <v>0.79722000409411486</v>
      </c>
      <c r="G16" s="119">
        <f t="shared" ref="G16:G20" si="0">F16*$D16*1000</f>
        <v>6.5655026697028127</v>
      </c>
      <c r="H16" s="6"/>
      <c r="I16" s="156">
        <f>-2*SQRT(8*9.81*($C16/4000)*I$13/1000)*LOG((($R$9/1000)/(3.71*4*$C16/4000))+(2.51*1.3*0.000001/((4*$C16/4000)*SQRT(8*9.81*($C16/4000)*I$13/1000))))</f>
        <v>0.98048293396276009</v>
      </c>
      <c r="J16" s="132">
        <f t="shared" ref="J16:J20" si="1">I16*$D16*1000</f>
        <v>8.0747639139403642</v>
      </c>
      <c r="K16" s="28"/>
      <c r="L16" s="156">
        <f>-2*SQRT(8*9.81*($C16/4000)*L$13/1000)*LOG((($R$9/1000)/(3.71*4*$C16/4000))+(2.51*1.3*0.000001/((4*$C16/4000)*SQRT(8*9.81*($C16/4000)*L$13/1000))))</f>
        <v>1.1350429632311541</v>
      </c>
      <c r="M16" s="132">
        <f t="shared" ref="M16:M20" si="2">L16*$D16*1000</f>
        <v>9.3476425165590573</v>
      </c>
      <c r="N16" s="28"/>
      <c r="O16" s="156">
        <f>-2*SQRT(8*9.81*($C16/4000)*O$13/1000)*LOG((($R$9/1000)/(3.71*4*$C16/4000))+(2.51*1.3*0.000001/((4*$C16/4000)*SQRT(8*9.81*($C16/4000)*O$13/1000))))</f>
        <v>1.2712440365808326</v>
      </c>
      <c r="P16" s="132">
        <f t="shared" ref="P16:P20" si="3">O16*$D16*1000</f>
        <v>10.469325999288294</v>
      </c>
      <c r="Q16" s="123"/>
      <c r="R16" s="156">
        <f>-2*SQRT(8*9.81*($C16/4000)*R$13/1000)*LOG((($R$9/1000)/(3.71*4*$C16/4000))+(2.51*1.3*0.000001/((4*$C16/4000)*SQRT(8*9.81*($C16/4000)*R$13/1000))))</f>
        <v>1.3943973015073068</v>
      </c>
      <c r="S16" s="132">
        <f t="shared" ref="S16:S20" si="4">R16*$D16*1000</f>
        <v>11.483554299512846</v>
      </c>
      <c r="T16" s="123"/>
      <c r="U16" s="156">
        <f>-2*SQRT(8*9.81*($C16/4000)*U$13/1000)*LOG((($R$9/1000)/(3.71*4*$C16/4000))+(2.51*1.3*0.000001/((4*$C16/4000)*SQRT(8*9.81*($C16/4000)*U$13/1000))))</f>
        <v>1.507660078876039</v>
      </c>
      <c r="V16" s="132">
        <f t="shared" ref="V16:V20" si="5">U16*$D16*1000</f>
        <v>12.416329522630026</v>
      </c>
      <c r="W16" s="123"/>
      <c r="X16" s="156">
        <f>-2*SQRT(8*9.81*($C16/4000)*X$13/1000)*LOG((($R$9/1000)/(3.71*4*$C16/4000))+(2.51*1.3*0.000001/((4*$C16/4000)*SQRT(8*9.81*($C16/4000)*X$13/1000))))</f>
        <v>1.6130905491036576</v>
      </c>
      <c r="Y16" s="132">
        <f t="shared" ref="Y16:Y20" si="6">X16*$D16*1000</f>
        <v>13.284601806557482</v>
      </c>
      <c r="Z16" s="123"/>
      <c r="AA16" s="156">
        <f>-2*SQRT(8*9.81*($C16/4000)*AA$13/1000)*LOG((($R$9/1000)/(3.71*4*$C16/4000))+(2.51*1.3*0.000001/((4*$C16/4000)*SQRT(8*9.81*($C16/4000)*AA$13/1000))))</f>
        <v>1.7121188452006133</v>
      </c>
      <c r="AB16" s="132">
        <f t="shared" ref="AB16:AB20" si="7">AA16*$D16*1000</f>
        <v>14.100149006905868</v>
      </c>
      <c r="AC16" s="123"/>
      <c r="AD16" s="156">
        <f>-2*SQRT(8*9.81*($C16/4000)*AD$13/1000)*LOG((($R$9/1000)/(3.71*4*$C16/4000))+(2.51*1.3*0.000001/((4*$C16/4000)*SQRT(8*9.81*($C16/4000)*AD$13/1000))))</f>
        <v>1.8057865269981859</v>
      </c>
      <c r="AE16" s="132">
        <f t="shared" ref="AE16:AE20" si="8">AD16*$D16*1000</f>
        <v>14.871548886172112</v>
      </c>
      <c r="AF16" s="28"/>
      <c r="AG16" s="43">
        <v>110</v>
      </c>
      <c r="AH16" s="53"/>
    </row>
    <row r="17" spans="1:34" ht="19.5" customHeight="1">
      <c r="A17" s="25"/>
      <c r="B17" s="50">
        <v>125</v>
      </c>
      <c r="C17" s="104">
        <f>'PP-Innenabmessungen'!G16</f>
        <v>116.4</v>
      </c>
      <c r="D17" s="116">
        <f t="shared" ref="D17" si="9">PI()*(C17*C17)/4000000</f>
        <v>1.0641328299945491E-2</v>
      </c>
      <c r="E17" s="6"/>
      <c r="F17" s="112">
        <f t="shared" ref="F17:F27" si="10">-2*SQRT(8*9.81*($C17/4000)*F$13/1000)*LOG((($R$9/1000)/(3.71*4*$C17/4000))+(2.51*1.3*0.000001/((4*$C17/4000)*SQRT(8*9.81*($C17/4000)*F$13/1000))))</f>
        <v>0.86798682567926677</v>
      </c>
      <c r="G17" s="120">
        <f t="shared" si="0"/>
        <v>9.2365327720806345</v>
      </c>
      <c r="H17" s="6"/>
      <c r="I17" s="112">
        <f t="shared" ref="I17:I27" si="11">-2*SQRT(8*9.81*($C17/4000)*I$13/1000)*LOG((($R$9/1000)/(3.71*4*$C17/4000))+(2.51*1.3*0.000001/((4*$C17/4000)*SQRT(8*9.81*($C17/4000)*I$13/1000))))</f>
        <v>1.067188602747283</v>
      </c>
      <c r="J17" s="120">
        <f t="shared" si="1"/>
        <v>11.356304279793948</v>
      </c>
      <c r="K17" s="28"/>
      <c r="L17" s="112">
        <f t="shared" ref="L17:L27" si="12">-2*SQRT(8*9.81*($C17/4000)*L$13/1000)*LOG((($R$9/1000)/(3.71*4*$C17/4000))+(2.51*1.3*0.000001/((4*$C17/4000)*SQRT(8*9.81*($C17/4000)*L$13/1000))))</f>
        <v>1.2351827588982771</v>
      </c>
      <c r="M17" s="120">
        <f t="shared" si="2"/>
        <v>13.143985247868985</v>
      </c>
      <c r="N17" s="28"/>
      <c r="O17" s="112">
        <f t="shared" ref="O17:O27" si="13">-2*SQRT(8*9.81*($C17/4000)*O$13/1000)*LOG((($R$9/1000)/(3.71*4*$C17/4000))+(2.51*1.3*0.000001/((4*$C17/4000)*SQRT(8*9.81*($C17/4000)*O$13/1000))))</f>
        <v>1.3832180122801718</v>
      </c>
      <c r="P17" s="120">
        <f t="shared" si="3"/>
        <v>14.719276979071342</v>
      </c>
      <c r="Q17" s="123"/>
      <c r="R17" s="112">
        <f t="shared" ref="R17:R27" si="14">-2*SQRT(8*9.81*($C17/4000)*R$13/1000)*LOG((($R$9/1000)/(3.71*4*$C17/4000))+(2.51*1.3*0.000001/((4*$C17/4000)*SQRT(8*9.81*($C17/4000)*R$13/1000))))</f>
        <v>1.5170692804917942</v>
      </c>
      <c r="S17" s="120">
        <f t="shared" si="4"/>
        <v>16.143632267475272</v>
      </c>
      <c r="T17" s="123"/>
      <c r="U17" s="112">
        <f t="shared" ref="U17:U27" si="15">-2*SQRT(8*9.81*($C17/4000)*U$13/1000)*LOG((($R$9/1000)/(3.71*4*$C17/4000))+(2.51*1.3*0.000001/((4*$C17/4000)*SQRT(8*9.81*($C17/4000)*U$13/1000))))</f>
        <v>1.6401692870637343</v>
      </c>
      <c r="V17" s="120">
        <f t="shared" si="5"/>
        <v>17.453579851132734</v>
      </c>
      <c r="W17" s="123"/>
      <c r="X17" s="112">
        <f t="shared" ref="X17:X27" si="16">-2*SQRT(8*9.81*($C17/4000)*X$13/1000)*LOG((($R$9/1000)/(3.71*4*$C17/4000))+(2.51*1.3*0.000001/((4*$C17/4000)*SQRT(8*9.81*($C17/4000)*X$13/1000))))</f>
        <v>1.7547556068900807</v>
      </c>
      <c r="Y17" s="120">
        <f t="shared" si="6"/>
        <v>18.672930499087439</v>
      </c>
      <c r="Z17" s="123"/>
      <c r="AA17" s="112">
        <f t="shared" ref="AA17:AA27" si="17">-2*SQRT(8*9.81*($C17/4000)*AA$13/1000)*LOG((($R$9/1000)/(3.71*4*$C17/4000))+(2.51*1.3*0.000001/((4*$C17/4000)*SQRT(8*9.81*($C17/4000)*AA$13/1000))))</f>
        <v>1.8623829569091315</v>
      </c>
      <c r="AB17" s="120">
        <f t="shared" si="7"/>
        <v>19.818228464693306</v>
      </c>
      <c r="AC17" s="123"/>
      <c r="AD17" s="112">
        <f t="shared" ref="AD17:AD27" si="18">-2*SQRT(8*9.81*($C17/4000)*AD$13/1000)*LOG((($R$9/1000)/(3.71*4*$C17/4000))+(2.51*1.3*0.000001/((4*$C17/4000)*SQRT(8*9.81*($C17/4000)*AD$13/1000))))</f>
        <v>1.964183592095861</v>
      </c>
      <c r="AE17" s="120">
        <f t="shared" si="8"/>
        <v>20.901522444858273</v>
      </c>
      <c r="AF17" s="28"/>
      <c r="AG17" s="34">
        <v>125</v>
      </c>
      <c r="AH17" s="53"/>
    </row>
    <row r="18" spans="1:34" ht="19.5" customHeight="1">
      <c r="A18" s="25"/>
      <c r="B18" s="51">
        <v>160</v>
      </c>
      <c r="C18" s="66">
        <f>'PP-Innenabmessungen'!G17</f>
        <v>149</v>
      </c>
      <c r="D18" s="117">
        <f t="shared" ref="D18:D27" si="19">PI()*(C18*C18)/4000000</f>
        <v>1.7436624625586747E-2</v>
      </c>
      <c r="E18" s="6"/>
      <c r="F18" s="113">
        <f t="shared" si="10"/>
        <v>1.0211116877255806</v>
      </c>
      <c r="G18" s="121">
        <f t="shared" si="0"/>
        <v>17.804741199670303</v>
      </c>
      <c r="H18" s="28"/>
      <c r="I18" s="139">
        <f t="shared" si="11"/>
        <v>1.2547892328556747</v>
      </c>
      <c r="J18" s="121">
        <f t="shared" si="1"/>
        <v>21.879288837532361</v>
      </c>
      <c r="K18" s="28"/>
      <c r="L18" s="139">
        <f t="shared" si="12"/>
        <v>1.4518423938193776</v>
      </c>
      <c r="M18" s="121">
        <f t="shared" si="2"/>
        <v>25.315230836541772</v>
      </c>
      <c r="N18" s="28"/>
      <c r="O18" s="139">
        <f t="shared" si="13"/>
        <v>1.625476361110276</v>
      </c>
      <c r="P18" s="121">
        <f t="shared" si="3"/>
        <v>28.342821146444575</v>
      </c>
      <c r="Q18" s="123"/>
      <c r="R18" s="139">
        <f t="shared" si="14"/>
        <v>1.7824689742557898</v>
      </c>
      <c r="S18" s="121">
        <f t="shared" si="4"/>
        <v>31.080242410852854</v>
      </c>
      <c r="T18" s="123"/>
      <c r="U18" s="139">
        <f t="shared" si="15"/>
        <v>1.926848555393937</v>
      </c>
      <c r="V18" s="121">
        <f t="shared" si="5"/>
        <v>33.597734970758175</v>
      </c>
      <c r="W18" s="123"/>
      <c r="X18" s="139">
        <f t="shared" si="16"/>
        <v>2.0612406602704358</v>
      </c>
      <c r="Y18" s="121">
        <f t="shared" si="6"/>
        <v>35.941079656132167</v>
      </c>
      <c r="Z18" s="123"/>
      <c r="AA18" s="139">
        <f t="shared" si="17"/>
        <v>2.1874694540989545</v>
      </c>
      <c r="AB18" s="121">
        <f t="shared" si="7"/>
        <v>38.142083751060632</v>
      </c>
      <c r="AC18" s="123"/>
      <c r="AD18" s="139">
        <f t="shared" si="18"/>
        <v>2.3068633503713962</v>
      </c>
      <c r="AE18" s="121">
        <f t="shared" si="8"/>
        <v>40.223910302949434</v>
      </c>
      <c r="AF18" s="28"/>
      <c r="AG18" s="38">
        <v>160</v>
      </c>
      <c r="AH18" s="53"/>
    </row>
    <row r="19" spans="1:34" ht="19.5" customHeight="1">
      <c r="A19" s="25"/>
      <c r="B19" s="50">
        <v>200</v>
      </c>
      <c r="C19" s="104">
        <f>'PP-Innenabmessungen'!G18</f>
        <v>186.2</v>
      </c>
      <c r="D19" s="116">
        <f t="shared" si="19"/>
        <v>2.7230099900181423E-2</v>
      </c>
      <c r="E19" s="6"/>
      <c r="F19" s="112">
        <f t="shared" si="10"/>
        <v>1.1806713623315943</v>
      </c>
      <c r="G19" s="120">
        <f t="shared" si="0"/>
        <v>32.149799145572608</v>
      </c>
      <c r="H19" s="6"/>
      <c r="I19" s="112">
        <f t="shared" si="11"/>
        <v>1.4502600307325655</v>
      </c>
      <c r="J19" s="120">
        <f t="shared" si="1"/>
        <v>39.490725518087935</v>
      </c>
      <c r="K19" s="28"/>
      <c r="L19" s="112">
        <f t="shared" si="12"/>
        <v>1.6775830863618102</v>
      </c>
      <c r="M19" s="120">
        <f t="shared" si="2"/>
        <v>45.680755032486772</v>
      </c>
      <c r="N19" s="28"/>
      <c r="O19" s="112">
        <f t="shared" si="13"/>
        <v>1.8778830271062923</v>
      </c>
      <c r="P19" s="120">
        <f t="shared" si="3"/>
        <v>51.134942428959441</v>
      </c>
      <c r="Q19" s="123"/>
      <c r="R19" s="112">
        <f t="shared" si="14"/>
        <v>2.0589821335908223</v>
      </c>
      <c r="S19" s="120">
        <f t="shared" si="4"/>
        <v>56.066289190366781</v>
      </c>
      <c r="T19" s="123"/>
      <c r="U19" s="112">
        <f t="shared" si="15"/>
        <v>2.225529016308093</v>
      </c>
      <c r="V19" s="120">
        <f t="shared" si="5"/>
        <v>60.601377444821864</v>
      </c>
      <c r="W19" s="123"/>
      <c r="X19" s="112">
        <f t="shared" si="16"/>
        <v>2.3805533108577266</v>
      </c>
      <c r="Y19" s="120">
        <f t="shared" si="6"/>
        <v>64.822704472363526</v>
      </c>
      <c r="Z19" s="123"/>
      <c r="AA19" s="112">
        <f t="shared" si="17"/>
        <v>2.5261598197277171</v>
      </c>
      <c r="AB19" s="120">
        <f t="shared" si="7"/>
        <v>68.787584255010032</v>
      </c>
      <c r="AC19" s="123"/>
      <c r="AD19" s="112">
        <f t="shared" si="18"/>
        <v>2.6638812654083903</v>
      </c>
      <c r="AE19" s="120">
        <f t="shared" si="8"/>
        <v>72.537752979292179</v>
      </c>
      <c r="AF19" s="28"/>
      <c r="AG19" s="34">
        <v>200</v>
      </c>
      <c r="AH19" s="53"/>
    </row>
    <row r="20" spans="1:34" ht="19.5" customHeight="1">
      <c r="A20" s="25"/>
      <c r="B20" s="51">
        <v>250</v>
      </c>
      <c r="C20" s="66">
        <f>'PP-Innenabmessungen'!G19</f>
        <v>232.8</v>
      </c>
      <c r="D20" s="117">
        <f>PI()*(C20*C20)/4000000</f>
        <v>4.2565313199781962E-2</v>
      </c>
      <c r="E20" s="6"/>
      <c r="F20" s="113">
        <f t="shared" si="10"/>
        <v>1.3638537829904465</v>
      </c>
      <c r="G20" s="121">
        <f t="shared" si="0"/>
        <v>58.052863431695812</v>
      </c>
      <c r="H20" s="28"/>
      <c r="I20" s="139">
        <f t="shared" si="11"/>
        <v>1.6746584573453822</v>
      </c>
      <c r="J20" s="121">
        <f t="shared" si="1"/>
        <v>71.282361739569893</v>
      </c>
      <c r="K20" s="28"/>
      <c r="L20" s="139">
        <f t="shared" si="12"/>
        <v>1.9367239142456618</v>
      </c>
      <c r="M20" s="121">
        <f t="shared" si="2"/>
        <v>82.437259991374262</v>
      </c>
      <c r="N20" s="28"/>
      <c r="O20" s="139">
        <f t="shared" si="13"/>
        <v>2.1676303445946883</v>
      </c>
      <c r="P20" s="121">
        <f t="shared" si="3"/>
        <v>92.26586451902422</v>
      </c>
      <c r="Q20" s="123"/>
      <c r="R20" s="139">
        <f t="shared" si="14"/>
        <v>2.3763985430440879</v>
      </c>
      <c r="S20" s="121">
        <f t="shared" si="4"/>
        <v>101.15214827217714</v>
      </c>
      <c r="T20" s="123"/>
      <c r="U20" s="139">
        <f t="shared" si="15"/>
        <v>2.5683889425405058</v>
      </c>
      <c r="V20" s="121">
        <f t="shared" si="5"/>
        <v>109.32427975809343</v>
      </c>
      <c r="W20" s="123"/>
      <c r="X20" s="139">
        <f t="shared" si="16"/>
        <v>2.747094902003687</v>
      </c>
      <c r="Y20" s="121">
        <f t="shared" si="6"/>
        <v>116.93095489331128</v>
      </c>
      <c r="Z20" s="123"/>
      <c r="AA20" s="139">
        <f t="shared" si="17"/>
        <v>2.914943291885383</v>
      </c>
      <c r="AB20" s="121">
        <f t="shared" si="7"/>
        <v>124.07547417870478</v>
      </c>
      <c r="AC20" s="123"/>
      <c r="AD20" s="139">
        <f t="shared" si="18"/>
        <v>3.0737013104199984</v>
      </c>
      <c r="AE20" s="121">
        <f t="shared" si="8"/>
        <v>130.83305896060747</v>
      </c>
      <c r="AF20" s="28"/>
      <c r="AG20" s="38">
        <v>250</v>
      </c>
      <c r="AH20" s="53"/>
    </row>
    <row r="21" spans="1:34" ht="19.5" customHeight="1">
      <c r="A21" s="25"/>
      <c r="B21" s="50">
        <v>315</v>
      </c>
      <c r="C21" s="104">
        <f>'PP-Innenabmessungen'!G20</f>
        <v>293.39999999999998</v>
      </c>
      <c r="D21" s="116">
        <f t="shared" si="19"/>
        <v>6.7609869922714033E-2</v>
      </c>
      <c r="E21" s="6"/>
      <c r="F21" s="112">
        <f t="shared" si="10"/>
        <v>1.5816538806749827</v>
      </c>
      <c r="G21" s="120">
        <f t="shared" ref="G21:G27" si="20">F21*$D21*1000</f>
        <v>106.93541313519145</v>
      </c>
      <c r="H21" s="6"/>
      <c r="I21" s="112">
        <f t="shared" si="11"/>
        <v>1.9414521101672795</v>
      </c>
      <c r="J21" s="120">
        <f t="shared" ref="J21:J27" si="21">I21*$D21*1000</f>
        <v>131.26132462958844</v>
      </c>
      <c r="K21" s="28"/>
      <c r="L21" s="112">
        <f t="shared" si="12"/>
        <v>2.2448169013371255</v>
      </c>
      <c r="M21" s="120">
        <f t="shared" ref="M21:M27" si="22">L21*$D21*1000</f>
        <v>151.77177869971302</v>
      </c>
      <c r="N21" s="28"/>
      <c r="O21" s="112">
        <f t="shared" si="13"/>
        <v>2.5121066864577641</v>
      </c>
      <c r="P21" s="120">
        <f t="shared" ref="P21:P27" si="23">O21*$D21*1000</f>
        <v>169.84320630338959</v>
      </c>
      <c r="Q21" s="123"/>
      <c r="R21" s="112">
        <f t="shared" si="14"/>
        <v>2.7537667208998684</v>
      </c>
      <c r="S21" s="120">
        <f t="shared" ref="S21:S27" si="24">R21*$D21*1000</f>
        <v>186.18180979753888</v>
      </c>
      <c r="T21" s="123"/>
      <c r="U21" s="112">
        <f t="shared" si="15"/>
        <v>2.9760034864140681</v>
      </c>
      <c r="V21" s="120">
        <f t="shared" ref="V21:V27" si="25">U21*$D21*1000</f>
        <v>201.2072086059986</v>
      </c>
      <c r="W21" s="123"/>
      <c r="X21" s="112">
        <f t="shared" si="16"/>
        <v>3.1828615231475883</v>
      </c>
      <c r="Y21" s="120">
        <f t="shared" ref="Y21:Y27" si="26">X21*$D21*1000</f>
        <v>215.19285356201991</v>
      </c>
      <c r="Z21" s="123"/>
      <c r="AA21" s="112">
        <f t="shared" si="17"/>
        <v>3.3771505191608764</v>
      </c>
      <c r="AB21" s="120">
        <f t="shared" ref="AB21:AB27" si="27">AA21*$D21*1000</f>
        <v>228.32870730989302</v>
      </c>
      <c r="AC21" s="123"/>
      <c r="AD21" s="112">
        <f t="shared" si="18"/>
        <v>3.5609163806021353</v>
      </c>
      <c r="AE21" s="120">
        <f t="shared" ref="AE21:AE27" si="28">AD21*$D21*1000</f>
        <v>240.75309329817202</v>
      </c>
      <c r="AF21" s="28"/>
      <c r="AG21" s="34">
        <v>315</v>
      </c>
      <c r="AH21" s="53"/>
    </row>
    <row r="22" spans="1:34" ht="19.5" customHeight="1">
      <c r="A22" s="25"/>
      <c r="B22" s="52">
        <v>355</v>
      </c>
      <c r="C22" s="66">
        <f>'PP-Innenabmessungen'!G21</f>
        <v>330.6</v>
      </c>
      <c r="D22" s="117">
        <f t="shared" si="19"/>
        <v>8.5841160410026332E-2</v>
      </c>
      <c r="E22" s="6"/>
      <c r="F22" s="113">
        <f t="shared" si="10"/>
        <v>1.7065158623338881</v>
      </c>
      <c r="G22" s="121">
        <f t="shared" si="20"/>
        <v>146.48930188085771</v>
      </c>
      <c r="H22" s="28"/>
      <c r="I22" s="139">
        <f t="shared" si="11"/>
        <v>2.0943973354829537</v>
      </c>
      <c r="J22" s="121">
        <f t="shared" si="21"/>
        <v>179.78549763752397</v>
      </c>
      <c r="K22" s="28"/>
      <c r="L22" s="139">
        <f t="shared" si="12"/>
        <v>2.4214353801792416</v>
      </c>
      <c r="M22" s="121">
        <f t="shared" si="22"/>
        <v>207.85882289247937</v>
      </c>
      <c r="N22" s="28"/>
      <c r="O22" s="139">
        <f t="shared" si="13"/>
        <v>2.7095807080192422</v>
      </c>
      <c r="P22" s="121">
        <f t="shared" si="23"/>
        <v>232.59355220099249</v>
      </c>
      <c r="Q22" s="123"/>
      <c r="R22" s="139">
        <f t="shared" si="14"/>
        <v>2.9700949994318249</v>
      </c>
      <c r="S22" s="121">
        <f t="shared" si="24"/>
        <v>254.95640127924435</v>
      </c>
      <c r="T22" s="123"/>
      <c r="U22" s="139">
        <f t="shared" si="15"/>
        <v>3.2096696583553683</v>
      </c>
      <c r="V22" s="121">
        <f t="shared" si="25"/>
        <v>275.52176800607759</v>
      </c>
      <c r="W22" s="123"/>
      <c r="X22" s="139">
        <f t="shared" si="16"/>
        <v>3.4326651461174946</v>
      </c>
      <c r="Y22" s="121">
        <f t="shared" si="26"/>
        <v>294.66395944177833</v>
      </c>
      <c r="Z22" s="123"/>
      <c r="AA22" s="139">
        <f t="shared" si="17"/>
        <v>3.642110573714505</v>
      </c>
      <c r="AB22" s="121">
        <f t="shared" si="27"/>
        <v>312.64299798927988</v>
      </c>
      <c r="AC22" s="123"/>
      <c r="AD22" s="139">
        <f t="shared" si="18"/>
        <v>3.8402115984293195</v>
      </c>
      <c r="AE22" s="121">
        <f t="shared" si="28"/>
        <v>329.64821982921484</v>
      </c>
      <c r="AF22" s="28"/>
      <c r="AG22" s="43">
        <v>355</v>
      </c>
      <c r="AH22" s="53"/>
    </row>
    <row r="23" spans="1:34" ht="19.5" customHeight="1">
      <c r="A23" s="25"/>
      <c r="B23" s="50">
        <v>400</v>
      </c>
      <c r="C23" s="104">
        <f>'PP-Innenabmessungen'!G22</f>
        <v>372.6</v>
      </c>
      <c r="D23" s="116">
        <f t="shared" si="19"/>
        <v>0.10903742392707194</v>
      </c>
      <c r="E23" s="6"/>
      <c r="F23" s="112">
        <f t="shared" si="10"/>
        <v>1.8409483966015818</v>
      </c>
      <c r="G23" s="120">
        <f t="shared" si="20"/>
        <v>200.73227074811004</v>
      </c>
      <c r="H23" s="6"/>
      <c r="I23" s="112">
        <f t="shared" si="11"/>
        <v>2.2590630476946654</v>
      </c>
      <c r="J23" s="120">
        <f t="shared" si="21"/>
        <v>246.32241520946639</v>
      </c>
      <c r="K23" s="28"/>
      <c r="L23" s="112">
        <f t="shared" si="12"/>
        <v>2.6115869023010312</v>
      </c>
      <c r="M23" s="120">
        <f t="shared" si="22"/>
        <v>284.76070818858619</v>
      </c>
      <c r="N23" s="28"/>
      <c r="O23" s="112">
        <f t="shared" si="13"/>
        <v>2.9221847087572268</v>
      </c>
      <c r="P23" s="120">
        <f t="shared" si="23"/>
        <v>318.62749288196903</v>
      </c>
      <c r="Q23" s="123"/>
      <c r="R23" s="112">
        <f t="shared" si="14"/>
        <v>3.2029970230075984</v>
      </c>
      <c r="S23" s="120">
        <f t="shared" si="24"/>
        <v>349.24654423482895</v>
      </c>
      <c r="T23" s="123"/>
      <c r="U23" s="112">
        <f t="shared" si="15"/>
        <v>3.4612372720240998</v>
      </c>
      <c r="V23" s="120">
        <f t="shared" si="25"/>
        <v>377.40439574187377</v>
      </c>
      <c r="W23" s="123"/>
      <c r="X23" s="112">
        <f t="shared" si="16"/>
        <v>3.7016060127302324</v>
      </c>
      <c r="Y23" s="120">
        <f t="shared" si="26"/>
        <v>403.61358402106481</v>
      </c>
      <c r="Z23" s="123"/>
      <c r="AA23" s="112">
        <f t="shared" si="17"/>
        <v>3.9273685712887283</v>
      </c>
      <c r="AB23" s="120">
        <f t="shared" si="27"/>
        <v>428.23015182546794</v>
      </c>
      <c r="AC23" s="123"/>
      <c r="AD23" s="112">
        <f t="shared" si="18"/>
        <v>4.1409025828011625</v>
      </c>
      <c r="AE23" s="120">
        <f t="shared" si="28"/>
        <v>451.51335036159747</v>
      </c>
      <c r="AF23" s="28"/>
      <c r="AG23" s="34">
        <v>400</v>
      </c>
      <c r="AH23" s="53"/>
    </row>
    <row r="24" spans="1:34" ht="19.5" customHeight="1">
      <c r="A24" s="25"/>
      <c r="B24" s="52">
        <v>450</v>
      </c>
      <c r="C24" s="66">
        <f>'PP-Innenabmessungen'!G23</f>
        <v>419.2</v>
      </c>
      <c r="D24" s="117">
        <f t="shared" si="19"/>
        <v>0.13801695111233137</v>
      </c>
      <c r="E24" s="6"/>
      <c r="F24" s="113">
        <f t="shared" si="10"/>
        <v>1.9832077300425242</v>
      </c>
      <c r="G24" s="121">
        <f t="shared" si="20"/>
        <v>273.71628432287667</v>
      </c>
      <c r="H24" s="28"/>
      <c r="I24" s="139">
        <f t="shared" si="11"/>
        <v>2.4333133202955723</v>
      </c>
      <c r="J24" s="121">
        <f t="shared" si="21"/>
        <v>335.83848556821869</v>
      </c>
      <c r="K24" s="28"/>
      <c r="L24" s="139">
        <f t="shared" si="12"/>
        <v>2.8128049531488837</v>
      </c>
      <c r="M24" s="121">
        <f t="shared" si="22"/>
        <v>388.21476370727299</v>
      </c>
      <c r="N24" s="28"/>
      <c r="O24" s="139">
        <f t="shared" si="13"/>
        <v>3.1471609344067137</v>
      </c>
      <c r="P24" s="121">
        <f t="shared" si="23"/>
        <v>434.36155682665049</v>
      </c>
      <c r="Q24" s="123"/>
      <c r="R24" s="139">
        <f t="shared" si="14"/>
        <v>3.4494517447142199</v>
      </c>
      <c r="S24" s="121">
        <f t="shared" si="24"/>
        <v>476.08281281456863</v>
      </c>
      <c r="T24" s="123"/>
      <c r="U24" s="139">
        <f t="shared" si="15"/>
        <v>3.7274431631443408</v>
      </c>
      <c r="V24" s="121">
        <f t="shared" si="25"/>
        <v>514.45034082168627</v>
      </c>
      <c r="W24" s="123"/>
      <c r="X24" s="139">
        <f t="shared" si="16"/>
        <v>3.9861956049294025</v>
      </c>
      <c r="Y24" s="121">
        <f t="shared" si="26"/>
        <v>550.1625639297315</v>
      </c>
      <c r="Z24" s="123"/>
      <c r="AA24" s="139">
        <f t="shared" si="17"/>
        <v>4.2292243394949187</v>
      </c>
      <c r="AB24" s="121">
        <f t="shared" si="27"/>
        <v>583.70464890715209</v>
      </c>
      <c r="AC24" s="123"/>
      <c r="AD24" s="139">
        <f t="shared" si="18"/>
        <v>4.4590889756031604</v>
      </c>
      <c r="AE24" s="121">
        <f t="shared" si="28"/>
        <v>615.42986515135715</v>
      </c>
      <c r="AF24" s="28"/>
      <c r="AG24" s="43">
        <v>450</v>
      </c>
      <c r="AH24" s="53"/>
    </row>
    <row r="25" spans="1:34" ht="19.5" customHeight="1">
      <c r="A25" s="25"/>
      <c r="B25" s="50">
        <v>500</v>
      </c>
      <c r="C25" s="104">
        <f>'PP-Innenabmessungen'!G24</f>
        <v>465.8</v>
      </c>
      <c r="D25" s="116">
        <f t="shared" si="19"/>
        <v>0.17040755676900554</v>
      </c>
      <c r="E25" s="6"/>
      <c r="F25" s="112">
        <f t="shared" si="10"/>
        <v>2.1192641680123598</v>
      </c>
      <c r="G25" s="120">
        <f t="shared" si="20"/>
        <v>361.1386290190855</v>
      </c>
      <c r="H25" s="6"/>
      <c r="I25" s="112">
        <f t="shared" si="11"/>
        <v>2.5999638467980848</v>
      </c>
      <c r="J25" s="120">
        <f t="shared" si="21"/>
        <v>443.05348682060662</v>
      </c>
      <c r="K25" s="28"/>
      <c r="L25" s="112">
        <f t="shared" si="12"/>
        <v>3.0052459164692862</v>
      </c>
      <c r="M25" s="120">
        <f t="shared" si="22"/>
        <v>512.11661411556202</v>
      </c>
      <c r="N25" s="28"/>
      <c r="O25" s="112">
        <f t="shared" si="13"/>
        <v>3.362322944577373</v>
      </c>
      <c r="P25" s="120">
        <f t="shared" si="23"/>
        <v>572.96523805379866</v>
      </c>
      <c r="Q25" s="123"/>
      <c r="R25" s="112">
        <f t="shared" si="14"/>
        <v>3.685154692792032</v>
      </c>
      <c r="S25" s="120">
        <f t="shared" si="24"/>
        <v>627.97820751452537</v>
      </c>
      <c r="T25" s="123"/>
      <c r="U25" s="112">
        <f t="shared" si="15"/>
        <v>3.982035157114185</v>
      </c>
      <c r="V25" s="120">
        <f t="shared" si="25"/>
        <v>678.56888209211138</v>
      </c>
      <c r="W25" s="123"/>
      <c r="X25" s="112">
        <f t="shared" si="16"/>
        <v>4.2583688898018588</v>
      </c>
      <c r="Y25" s="120">
        <f t="shared" si="26"/>
        <v>725.65823833227739</v>
      </c>
      <c r="Z25" s="123"/>
      <c r="AA25" s="112">
        <f t="shared" si="17"/>
        <v>4.5179101856288204</v>
      </c>
      <c r="AB25" s="120">
        <f t="shared" si="27"/>
        <v>769.88603643481156</v>
      </c>
      <c r="AC25" s="123"/>
      <c r="AD25" s="112">
        <f t="shared" si="18"/>
        <v>4.7633926789512255</v>
      </c>
      <c r="AE25" s="120">
        <f t="shared" si="28"/>
        <v>811.71810835144629</v>
      </c>
      <c r="AF25" s="28"/>
      <c r="AG25" s="34">
        <v>500</v>
      </c>
      <c r="AH25" s="53"/>
    </row>
    <row r="26" spans="1:34" ht="19.5" customHeight="1">
      <c r="A26" s="25"/>
      <c r="B26" s="134">
        <v>630</v>
      </c>
      <c r="C26" s="66">
        <f>'PP-Innenabmessungen'!G25</f>
        <v>586.79999999999995</v>
      </c>
      <c r="D26" s="117">
        <f t="shared" si="19"/>
        <v>0.27043947969085613</v>
      </c>
      <c r="E26" s="6"/>
      <c r="F26" s="113">
        <f t="shared" si="10"/>
        <v>2.4491008868074946</v>
      </c>
      <c r="G26" s="121">
        <f t="shared" si="20"/>
        <v>662.33356953863324</v>
      </c>
      <c r="H26" s="28"/>
      <c r="I26" s="139">
        <f t="shared" si="11"/>
        <v>3.0039624844121366</v>
      </c>
      <c r="J26" s="121">
        <f t="shared" si="21"/>
        <v>812.3900512952697</v>
      </c>
      <c r="K26" s="28"/>
      <c r="L26" s="139">
        <f t="shared" si="12"/>
        <v>3.4717627059754115</v>
      </c>
      <c r="M26" s="121">
        <f t="shared" si="22"/>
        <v>938.90169981410895</v>
      </c>
      <c r="N26" s="28"/>
      <c r="O26" s="139">
        <f t="shared" si="13"/>
        <v>3.8839177223936896</v>
      </c>
      <c r="P26" s="121">
        <f t="shared" si="23"/>
        <v>1050.3646880062445</v>
      </c>
      <c r="Q26" s="123"/>
      <c r="R26" s="139">
        <f t="shared" si="14"/>
        <v>4.2565428389503337</v>
      </c>
      <c r="S26" s="121">
        <f t="shared" si="24"/>
        <v>1151.1372306475678</v>
      </c>
      <c r="T26" s="123"/>
      <c r="U26" s="139">
        <f t="shared" si="15"/>
        <v>4.5992124258263267</v>
      </c>
      <c r="V26" s="121">
        <f t="shared" si="25"/>
        <v>1243.8086154281921</v>
      </c>
      <c r="W26" s="123"/>
      <c r="X26" s="139">
        <f t="shared" si="16"/>
        <v>4.9181652171750132</v>
      </c>
      <c r="Y26" s="121">
        <f t="shared" si="26"/>
        <v>1330.0660423664769</v>
      </c>
      <c r="Z26" s="123"/>
      <c r="AA26" s="139">
        <f t="shared" si="17"/>
        <v>5.2177349056028044</v>
      </c>
      <c r="AB26" s="121">
        <f t="shared" si="27"/>
        <v>1411.0815130360409</v>
      </c>
      <c r="AC26" s="123"/>
      <c r="AD26" s="139">
        <f t="shared" si="18"/>
        <v>5.5010769664626684</v>
      </c>
      <c r="AE26" s="121">
        <f t="shared" si="28"/>
        <v>1487.7083925495174</v>
      </c>
      <c r="AF26" s="28"/>
      <c r="AG26" s="87">
        <v>630</v>
      </c>
      <c r="AH26" s="53"/>
    </row>
    <row r="27" spans="1:34" ht="19.5" customHeight="1" thickBot="1">
      <c r="A27" s="25"/>
      <c r="B27" s="135">
        <v>800</v>
      </c>
      <c r="C27" s="109">
        <f>'PP-Innenabmessungen'!G26</f>
        <v>745.2</v>
      </c>
      <c r="D27" s="118">
        <f t="shared" si="19"/>
        <v>0.43614969570828777</v>
      </c>
      <c r="E27" s="6"/>
      <c r="F27" s="114">
        <f t="shared" si="10"/>
        <v>2.8417977015521423</v>
      </c>
      <c r="G27" s="122">
        <f t="shared" si="20"/>
        <v>1239.4492027964786</v>
      </c>
      <c r="H27" s="6"/>
      <c r="I27" s="114">
        <f t="shared" si="11"/>
        <v>3.4849465187293553</v>
      </c>
      <c r="J27" s="122">
        <f t="shared" si="21"/>
        <v>1519.958363703465</v>
      </c>
      <c r="K27" s="28"/>
      <c r="L27" s="114">
        <f t="shared" si="12"/>
        <v>4.0271732472359041</v>
      </c>
      <c r="M27" s="122">
        <f t="shared" si="22"/>
        <v>1756.4503863464965</v>
      </c>
      <c r="N27" s="28"/>
      <c r="O27" s="114">
        <f t="shared" si="13"/>
        <v>4.5048978166018108</v>
      </c>
      <c r="P27" s="122">
        <f t="shared" si="23"/>
        <v>1964.8098119078097</v>
      </c>
      <c r="Q27" s="123"/>
      <c r="R27" s="114">
        <f t="shared" si="14"/>
        <v>4.9368014576314883</v>
      </c>
      <c r="S27" s="122">
        <f t="shared" si="24"/>
        <v>2153.1844535182054</v>
      </c>
      <c r="T27" s="123"/>
      <c r="U27" s="114">
        <f t="shared" si="15"/>
        <v>5.3339827059033222</v>
      </c>
      <c r="V27" s="122">
        <f t="shared" si="25"/>
        <v>2326.4149340930035</v>
      </c>
      <c r="W27" s="123"/>
      <c r="X27" s="114">
        <f t="shared" si="16"/>
        <v>5.7036733235839163</v>
      </c>
      <c r="Y27" s="122">
        <f t="shared" si="26"/>
        <v>2487.6553845006033</v>
      </c>
      <c r="Z27" s="123"/>
      <c r="AA27" s="114">
        <f t="shared" si="17"/>
        <v>6.0508967374203584</v>
      </c>
      <c r="AB27" s="122">
        <f t="shared" si="27"/>
        <v>2639.0967707881609</v>
      </c>
      <c r="AC27" s="123"/>
      <c r="AD27" s="114">
        <f t="shared" si="18"/>
        <v>6.3793105997777184</v>
      </c>
      <c r="AE27" s="122">
        <f t="shared" si="28"/>
        <v>2782.3343769217067</v>
      </c>
      <c r="AF27" s="28"/>
      <c r="AG27" s="108">
        <v>800</v>
      </c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 t="s">
        <v>26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10</v>
      </c>
      <c r="C29" s="49"/>
      <c r="D29" s="49"/>
      <c r="AC29" s="123"/>
    </row>
  </sheetData>
  <mergeCells count="3">
    <mergeCell ref="U9:AD9"/>
    <mergeCell ref="H1:AD1"/>
    <mergeCell ref="H2:AD4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03EE-4A88-4E04-99A8-5B4F7039C48F}">
  <sheetPr>
    <tabColor theme="6"/>
  </sheetPr>
  <dimension ref="A1:AH29"/>
  <sheetViews>
    <sheetView showGridLines="0" view="pageBreakPreview" zoomScale="110" zoomScaleNormal="100" zoomScaleSheetLayoutView="11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72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72"/>
      <c r="AF1" s="72"/>
      <c r="AG1" s="71" t="s">
        <v>84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73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73"/>
      <c r="AF2" s="73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73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73"/>
      <c r="AF3" s="73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7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3"/>
      <c r="AF4" s="73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31"/>
      <c r="B9" s="147" t="s">
        <v>28</v>
      </c>
      <c r="C9" s="142"/>
      <c r="D9" s="142"/>
      <c r="E9" s="142"/>
      <c r="F9" s="142"/>
      <c r="G9" s="142"/>
      <c r="H9" s="142"/>
      <c r="I9" s="142"/>
      <c r="J9" s="142"/>
      <c r="K9" s="142"/>
      <c r="L9" s="149" t="s">
        <v>41</v>
      </c>
      <c r="M9" s="142"/>
      <c r="N9" s="142"/>
      <c r="O9" s="142"/>
      <c r="P9" s="150" t="s">
        <v>29</v>
      </c>
      <c r="Q9" s="142"/>
      <c r="R9" s="148">
        <v>0.5</v>
      </c>
      <c r="S9" s="149" t="s">
        <v>27</v>
      </c>
      <c r="T9" s="142"/>
      <c r="U9" s="205" t="s">
        <v>38</v>
      </c>
      <c r="V9" s="206"/>
      <c r="W9" s="206"/>
      <c r="X9" s="206"/>
      <c r="Y9" s="206"/>
      <c r="Z9" s="206"/>
      <c r="AA9" s="206"/>
      <c r="AB9" s="206"/>
      <c r="AC9" s="206"/>
      <c r="AD9" s="207"/>
      <c r="AE9" s="75"/>
      <c r="AF9" s="152" t="s">
        <v>36</v>
      </c>
      <c r="AG9" s="74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idden="1">
      <c r="A12" s="25"/>
      <c r="B12" s="26">
        <v>1</v>
      </c>
      <c r="C12" s="26"/>
      <c r="D12" s="26"/>
      <c r="E12" s="6"/>
      <c r="F12" s="6"/>
      <c r="G12" s="6"/>
      <c r="H12" s="26">
        <v>2</v>
      </c>
      <c r="I12" s="91"/>
      <c r="J12" s="103">
        <v>3</v>
      </c>
      <c r="K12" s="26">
        <v>6</v>
      </c>
      <c r="L12" s="91"/>
      <c r="M12" s="103">
        <v>7</v>
      </c>
      <c r="N12" s="26">
        <v>10</v>
      </c>
      <c r="O12" s="26"/>
      <c r="P12" s="26">
        <v>11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"/>
    </row>
    <row r="13" spans="1:34" s="125" customFormat="1" ht="18" customHeight="1">
      <c r="A13" s="124"/>
      <c r="C13" s="126"/>
      <c r="D13" s="127" t="s">
        <v>22</v>
      </c>
      <c r="F13" s="128">
        <v>10</v>
      </c>
      <c r="G13" s="128" t="s">
        <v>23</v>
      </c>
      <c r="H13" s="129"/>
      <c r="I13" s="128">
        <v>15</v>
      </c>
      <c r="J13" s="128" t="s">
        <v>23</v>
      </c>
      <c r="K13" s="129"/>
      <c r="L13" s="128">
        <v>20</v>
      </c>
      <c r="M13" s="128" t="s">
        <v>23</v>
      </c>
      <c r="N13" s="129"/>
      <c r="O13" s="128">
        <v>25</v>
      </c>
      <c r="P13" s="128" t="s">
        <v>23</v>
      </c>
      <c r="R13" s="128">
        <v>30</v>
      </c>
      <c r="S13" s="128" t="s">
        <v>23</v>
      </c>
      <c r="U13" s="128">
        <v>35</v>
      </c>
      <c r="V13" s="128" t="s">
        <v>23</v>
      </c>
      <c r="X13" s="128">
        <v>40</v>
      </c>
      <c r="Y13" s="128" t="s">
        <v>23</v>
      </c>
      <c r="AA13" s="128">
        <v>45</v>
      </c>
      <c r="AB13" s="128" t="s">
        <v>23</v>
      </c>
      <c r="AD13" s="128">
        <v>50</v>
      </c>
      <c r="AE13" s="128" t="s">
        <v>23</v>
      </c>
      <c r="AF13" s="129"/>
      <c r="AG13" s="129"/>
      <c r="AH13" s="130"/>
    </row>
    <row r="14" spans="1:34" ht="18" customHeight="1" thickBot="1">
      <c r="A14" s="25"/>
      <c r="C14" s="60"/>
      <c r="E14" s="110"/>
      <c r="H14" s="6"/>
      <c r="K14" s="6"/>
      <c r="N14" s="6"/>
      <c r="AF14" s="6"/>
      <c r="AG14" s="6"/>
      <c r="AH14" s="27"/>
    </row>
    <row r="15" spans="1:34" ht="19.5" customHeight="1" thickBot="1">
      <c r="A15" s="25"/>
      <c r="B15" s="157" t="s">
        <v>1</v>
      </c>
      <c r="C15" s="158" t="s">
        <v>6</v>
      </c>
      <c r="D15" s="159" t="s">
        <v>24</v>
      </c>
      <c r="E15" s="6"/>
      <c r="F15" s="160" t="s">
        <v>20</v>
      </c>
      <c r="G15" s="161" t="s">
        <v>21</v>
      </c>
      <c r="H15" s="6"/>
      <c r="I15" s="160" t="s">
        <v>20</v>
      </c>
      <c r="J15" s="161" t="s">
        <v>21</v>
      </c>
      <c r="K15" s="68"/>
      <c r="L15" s="160" t="s">
        <v>20</v>
      </c>
      <c r="M15" s="161" t="s">
        <v>21</v>
      </c>
      <c r="N15" s="68"/>
      <c r="O15" s="160" t="s">
        <v>20</v>
      </c>
      <c r="P15" s="161" t="s">
        <v>21</v>
      </c>
      <c r="Q15" s="100"/>
      <c r="R15" s="160" t="s">
        <v>20</v>
      </c>
      <c r="S15" s="161" t="s">
        <v>21</v>
      </c>
      <c r="T15" s="100"/>
      <c r="U15" s="160" t="s">
        <v>20</v>
      </c>
      <c r="V15" s="161" t="s">
        <v>21</v>
      </c>
      <c r="W15" s="100"/>
      <c r="X15" s="160" t="s">
        <v>20</v>
      </c>
      <c r="Y15" s="161" t="s">
        <v>21</v>
      </c>
      <c r="Z15" s="100"/>
      <c r="AA15" s="160" t="s">
        <v>20</v>
      </c>
      <c r="AB15" s="161" t="s">
        <v>21</v>
      </c>
      <c r="AC15" s="100"/>
      <c r="AD15" s="160" t="s">
        <v>20</v>
      </c>
      <c r="AE15" s="161" t="s">
        <v>21</v>
      </c>
      <c r="AF15" s="54"/>
      <c r="AG15" s="157" t="s">
        <v>1</v>
      </c>
      <c r="AH15" s="27"/>
    </row>
    <row r="16" spans="1:34" ht="19.5" customHeight="1">
      <c r="A16" s="25"/>
      <c r="B16" s="52">
        <v>110</v>
      </c>
      <c r="C16" s="102">
        <f>'PP-Innenabmessungen'!J15</f>
        <v>101.6</v>
      </c>
      <c r="D16" s="136">
        <f>PI()*(C16*C16)/4000000</f>
        <v>8.107319665559963E-3</v>
      </c>
      <c r="E16" s="6"/>
      <c r="F16" s="111">
        <f>-2*SQRT((8*9.81)*($C16/4000)*F$13/1000)*LOG(((($R$9/1000)/(3.71*4*$C16/4000))+(2.51*1.3*0.000001/((4*$C16/4000)*SQRT(8*9.81*($C16/4000)*F$13/1000)))))</f>
        <v>0.79306763719978934</v>
      </c>
      <c r="G16" s="138">
        <f t="shared" ref="G16:G27" si="0">F16*$D16*1000</f>
        <v>6.4296528511890267</v>
      </c>
      <c r="H16" s="6"/>
      <c r="I16" s="111">
        <f>-2*SQRT((8*9.81)*($C16/4000)*I$13/1000)*LOG(((($R$9/1000)/(3.71*4*$C16/4000))+(2.51*1.3*0.000001/((4*$C16/4000)*SQRT(8*9.81*($C16/4000)*I$13/1000)))))</f>
        <v>0.97539518740916054</v>
      </c>
      <c r="J16" s="138">
        <f t="shared" ref="J16:J27" si="1">I16*$D16*1000</f>
        <v>7.9078405845748323</v>
      </c>
      <c r="K16" s="28"/>
      <c r="L16" s="111">
        <f>-2*SQRT((8*9.81)*($C16/4000)*L$13/1000)*LOG(((($R$9/1000)/(3.71*4*$C16/4000))+(2.51*1.3*0.000001/((4*$C16/4000)*SQRT(8*9.81*($C16/4000)*L$13/1000)))))</f>
        <v>1.1291668381429827</v>
      </c>
      <c r="M16" s="138">
        <f t="shared" ref="M16:M27" si="2">L16*$D16*1000</f>
        <v>9.1545165125747676</v>
      </c>
      <c r="N16" s="28"/>
      <c r="O16" s="111">
        <f>-2*SQRT((8*9.81)*($C16/4000)*O$13/1000)*LOG(((($R$9/1000)/(3.71*4*$C16/4000))+(2.51*1.3*0.000001/((4*$C16/4000)*SQRT(8*9.81*($C16/4000)*O$13/1000)))))</f>
        <v>1.2646734310247232</v>
      </c>
      <c r="P16" s="138">
        <f t="shared" ref="P16:P27" si="3">O16*$D16*1000</f>
        <v>10.25311177785793</v>
      </c>
      <c r="Q16" s="123"/>
      <c r="R16" s="111">
        <f>-2*SQRT((8*9.81)*($C16/4000)*R$13/1000)*LOG(((($R$9/1000)/(3.71*4*$C16/4000))+(2.51*1.3*0.000001/((4*$C16/4000)*SQRT(8*9.81*($C16/4000)*R$13/1000)))))</f>
        <v>1.3871988946427203</v>
      </c>
      <c r="S16" s="138">
        <f t="shared" ref="S16:S27" si="4">R16*$D16*1000</f>
        <v>11.246464878579969</v>
      </c>
      <c r="T16" s="123"/>
      <c r="U16" s="111">
        <f>-2*SQRT((8*9.81)*($C16/4000)*U$13/1000)*LOG(((($R$9/1000)/(3.71*4*$C16/4000))+(2.51*1.3*0.000001/((4*$C16/4000)*SQRT(8*9.81*($C16/4000)*U$13/1000)))))</f>
        <v>1.4998843866444913</v>
      </c>
      <c r="V16" s="138">
        <f t="shared" ref="V16:V27" si="5">U16*$D16*1000</f>
        <v>12.160042183909228</v>
      </c>
      <c r="W16" s="123"/>
      <c r="X16" s="111">
        <f>-2*SQRT((8*9.81)*($C16/4000)*X$13/1000)*LOG(((($R$9/1000)/(3.71*4*$C16/4000))+(2.51*1.3*0.000001/((4*$C16/4000)*SQRT(8*9.81*($C16/4000)*X$13/1000)))))</f>
        <v>1.6047775590413673</v>
      </c>
      <c r="Y16" s="138">
        <f t="shared" ref="Y16:Y27" si="6">X16*$D16*1000</f>
        <v>13.010444663265393</v>
      </c>
      <c r="Z16" s="123"/>
      <c r="AA16" s="111">
        <f>-2*SQRT((8*9.81)*($C16/4000)*AA$13/1000)*LOG(((($R$9/1000)/(3.71*4*$C16/4000))+(2.51*1.3*0.000001/((4*$C16/4000)*SQRT(8*9.81*($C16/4000)*AA$13/1000)))))</f>
        <v>1.7033012332722326</v>
      </c>
      <c r="AB16" s="138">
        <f t="shared" ref="AB16:AB27" si="7">AA16*$D16*1000</f>
        <v>13.809207584880509</v>
      </c>
      <c r="AC16" s="123"/>
      <c r="AD16" s="111">
        <f>-2*SQRT((8*9.81)*($C16/4000)*AD$13/1000)*LOG(((($R$9/1000)/(3.71*4*$C16/4000))+(2.51*1.3*0.000001/((4*$C16/4000)*SQRT(8*9.81*($C16/4000)*AD$13/1000)))))</f>
        <v>1.7964916465064769</v>
      </c>
      <c r="AE16" s="138">
        <f t="shared" ref="AE16:AE27" si="8">AD16*$D16*1000</f>
        <v>14.564732054736156</v>
      </c>
      <c r="AF16" s="28"/>
      <c r="AG16" s="43">
        <v>110</v>
      </c>
      <c r="AH16" s="53"/>
    </row>
    <row r="17" spans="1:34" ht="19.5" customHeight="1">
      <c r="A17" s="25"/>
      <c r="B17" s="50">
        <v>125</v>
      </c>
      <c r="C17" s="104">
        <f>'PP-Innenabmessungen'!J16</f>
        <v>115.4</v>
      </c>
      <c r="D17" s="116">
        <f t="shared" ref="D17:D19" si="9">PI()*(C17*C17)/4000000</f>
        <v>1.0459273005669964E-2</v>
      </c>
      <c r="E17" s="6"/>
      <c r="F17" s="112">
        <f t="shared" ref="F17:F27" si="10">-2*SQRT((8*9.81)*($C17/4000)*F$13/1000)*LOG(((($R$9/1000)/(3.71*4*$C17/4000))+(2.51*1.3*0.000001/((4*$C17/4000)*SQRT(8*9.81*($C17/4000)*F$13/1000)))))</f>
        <v>0.86304463246812757</v>
      </c>
      <c r="G17" s="63">
        <f t="shared" si="0"/>
        <v>9.0268194270622413</v>
      </c>
      <c r="H17" s="6"/>
      <c r="I17" s="112">
        <f t="shared" ref="I17:I27" si="11">-2*SQRT((8*9.81)*($C17/4000)*I$13/1000)*LOG(((($R$9/1000)/(3.71*4*$C17/4000))+(2.51*1.3*0.000001/((4*$C17/4000)*SQRT(8*9.81*($C17/4000)*I$13/1000)))))</f>
        <v>1.0611334138327064</v>
      </c>
      <c r="J17" s="63">
        <f t="shared" si="1"/>
        <v>11.098684070714841</v>
      </c>
      <c r="K17" s="28"/>
      <c r="L17" s="112">
        <f t="shared" ref="L17:L27" si="12">-2*SQRT((8*9.81)*($C17/4000)*L$13/1000)*LOG(((($R$9/1000)/(3.71*4*$C17/4000))+(2.51*1.3*0.000001/((4*$C17/4000)*SQRT(8*9.81*($C17/4000)*L$13/1000)))))</f>
        <v>1.2281894665319106</v>
      </c>
      <c r="M17" s="63">
        <f t="shared" si="2"/>
        <v>12.845968933145407</v>
      </c>
      <c r="N17" s="28"/>
      <c r="O17" s="112">
        <f t="shared" ref="O17:O27" si="13">-2*SQRT((8*9.81)*($C17/4000)*O$13/1000)*LOG(((($R$9/1000)/(3.71*4*$C17/4000))+(2.51*1.3*0.000001/((4*$C17/4000)*SQRT(8*9.81*($C17/4000)*O$13/1000)))))</f>
        <v>1.37539833507043</v>
      </c>
      <c r="P17" s="63">
        <f t="shared" si="3"/>
        <v>14.385666678045562</v>
      </c>
      <c r="Q17" s="123"/>
      <c r="R17" s="112">
        <f t="shared" ref="R17:R27" si="14">-2*SQRT((8*9.81)*($C17/4000)*R$13/1000)*LOG(((($R$9/1000)/(3.71*4*$C17/4000))+(2.51*1.3*0.000001/((4*$C17/4000)*SQRT(8*9.81*($C17/4000)*R$13/1000)))))</f>
        <v>1.508502554673153</v>
      </c>
      <c r="S17" s="63">
        <f t="shared" si="4"/>
        <v>15.777840049077087</v>
      </c>
      <c r="T17" s="123"/>
      <c r="U17" s="112">
        <f t="shared" ref="U17:U27" si="15">-2*SQRT((8*9.81)*($C17/4000)*U$13/1000)*LOG(((($R$9/1000)/(3.71*4*$C17/4000))+(2.51*1.3*0.000001/((4*$C17/4000)*SQRT(8*9.81*($C17/4000)*U$13/1000)))))</f>
        <v>1.6309156187959601</v>
      </c>
      <c r="V17" s="63">
        <f t="shared" si="5"/>
        <v>17.058191706198112</v>
      </c>
      <c r="W17" s="123"/>
      <c r="X17" s="112">
        <f t="shared" ref="X17:X27" si="16">-2*SQRT((8*9.81)*($C17/4000)*X$13/1000)*LOG(((($R$9/1000)/(3.71*4*$C17/4000))+(2.51*1.3*0.000001/((4*$C17/4000)*SQRT(8*9.81*($C17/4000)*X$13/1000)))))</f>
        <v>1.744862575910767</v>
      </c>
      <c r="Y17" s="63">
        <f t="shared" si="6"/>
        <v>18.249994038827246</v>
      </c>
      <c r="Z17" s="123"/>
      <c r="AA17" s="112">
        <f t="shared" ref="AA17:AA27" si="17">-2*SQRT((8*9.81)*($C17/4000)*AA$13/1000)*LOG(((($R$9/1000)/(3.71*4*$C17/4000))+(2.51*1.3*0.000001/((4*$C17/4000)*SQRT(8*9.81*($C17/4000)*AA$13/1000)))))</f>
        <v>1.8518894436620961</v>
      </c>
      <c r="AB17" s="63">
        <f t="shared" si="7"/>
        <v>19.369417267580129</v>
      </c>
      <c r="AC17" s="123"/>
      <c r="AD17" s="112">
        <f t="shared" ref="AD17:AD27" si="18">-2*SQRT((8*9.81)*($C17/4000)*AD$13/1000)*LOG(((($R$9/1000)/(3.71*4*$C17/4000))+(2.51*1.3*0.000001/((4*$C17/4000)*SQRT(8*9.81*($C17/4000)*AD$13/1000)))))</f>
        <v>1.9531221440287199</v>
      </c>
      <c r="AE17" s="63">
        <f t="shared" si="8"/>
        <v>20.428237717815833</v>
      </c>
      <c r="AF17" s="28"/>
      <c r="AG17" s="34">
        <v>125</v>
      </c>
      <c r="AH17" s="53"/>
    </row>
    <row r="18" spans="1:34" ht="19.5" customHeight="1">
      <c r="A18" s="25"/>
      <c r="B18" s="51">
        <v>160</v>
      </c>
      <c r="C18" s="66">
        <f>'PP-Innenabmessungen'!J17</f>
        <v>147.6</v>
      </c>
      <c r="D18" s="117">
        <f t="shared" si="9"/>
        <v>1.7110495892217591E-2</v>
      </c>
      <c r="E18" s="6"/>
      <c r="F18" s="113">
        <f t="shared" si="10"/>
        <v>1.0148210805015478</v>
      </c>
      <c r="G18" s="64">
        <f t="shared" si="0"/>
        <v>17.364091929257551</v>
      </c>
      <c r="H18" s="6"/>
      <c r="I18" s="113">
        <f t="shared" si="11"/>
        <v>1.2470825886944497</v>
      </c>
      <c r="J18" s="64">
        <f t="shared" si="1"/>
        <v>21.338201511112462</v>
      </c>
      <c r="K18" s="28"/>
      <c r="L18" s="113">
        <f t="shared" si="12"/>
        <v>1.4429421758117413</v>
      </c>
      <c r="M18" s="64">
        <f t="shared" si="2"/>
        <v>24.689456171934314</v>
      </c>
      <c r="N18" s="28"/>
      <c r="O18" s="113">
        <f t="shared" si="13"/>
        <v>1.6155246861424666</v>
      </c>
      <c r="P18" s="64">
        <f t="shared" si="3"/>
        <v>27.642428506016788</v>
      </c>
      <c r="Q18" s="123"/>
      <c r="R18" s="113">
        <f t="shared" si="14"/>
        <v>1.7715667706850025</v>
      </c>
      <c r="S18" s="64">
        <f t="shared" si="4"/>
        <v>30.312385952594916</v>
      </c>
      <c r="T18" s="123"/>
      <c r="U18" s="113">
        <f t="shared" si="15"/>
        <v>1.9150722905428883</v>
      </c>
      <c r="V18" s="64">
        <f t="shared" si="5"/>
        <v>32.767836560633825</v>
      </c>
      <c r="W18" s="123"/>
      <c r="X18" s="113">
        <f t="shared" si="16"/>
        <v>2.0486508668949757</v>
      </c>
      <c r="Y18" s="64">
        <f t="shared" si="6"/>
        <v>35.053432242594489</v>
      </c>
      <c r="Z18" s="123"/>
      <c r="AA18" s="113">
        <f t="shared" si="17"/>
        <v>2.1741155984065541</v>
      </c>
      <c r="AB18" s="64">
        <f t="shared" si="7"/>
        <v>37.20019601574154</v>
      </c>
      <c r="AC18" s="123"/>
      <c r="AD18" s="113">
        <f t="shared" si="18"/>
        <v>2.2927868420144688</v>
      </c>
      <c r="AE18" s="64">
        <f t="shared" si="8"/>
        <v>39.230719842019113</v>
      </c>
      <c r="AF18" s="28"/>
      <c r="AG18" s="38">
        <v>160</v>
      </c>
      <c r="AH18" s="53"/>
    </row>
    <row r="19" spans="1:34" ht="19.5" customHeight="1">
      <c r="A19" s="25"/>
      <c r="B19" s="50">
        <v>200</v>
      </c>
      <c r="C19" s="104">
        <f>'PP-Innenabmessungen'!J18</f>
        <v>184.6</v>
      </c>
      <c r="D19" s="116">
        <f t="shared" si="9"/>
        <v>2.6764138877800984E-2</v>
      </c>
      <c r="E19" s="6"/>
      <c r="F19" s="112">
        <f t="shared" si="10"/>
        <v>1.1740807990251185</v>
      </c>
      <c r="G19" s="120">
        <f t="shared" si="0"/>
        <v>31.423261558867821</v>
      </c>
      <c r="H19" s="6"/>
      <c r="I19" s="112">
        <f t="shared" si="11"/>
        <v>1.4421863828663066</v>
      </c>
      <c r="J19" s="120">
        <f t="shared" si="1"/>
        <v>38.598876638707296</v>
      </c>
      <c r="K19" s="28"/>
      <c r="L19" s="112">
        <f t="shared" si="12"/>
        <v>1.6682593123932843</v>
      </c>
      <c r="M19" s="120">
        <f t="shared" si="2"/>
        <v>44.649523921078639</v>
      </c>
      <c r="N19" s="28"/>
      <c r="O19" s="112">
        <f t="shared" si="13"/>
        <v>1.8674579574518155</v>
      </c>
      <c r="P19" s="120">
        <f t="shared" si="3"/>
        <v>49.980904121694955</v>
      </c>
      <c r="Q19" s="123"/>
      <c r="R19" s="112">
        <f t="shared" si="14"/>
        <v>2.0475614684076691</v>
      </c>
      <c r="S19" s="120">
        <f t="shared" si="4"/>
        <v>54.80121950129697</v>
      </c>
      <c r="T19" s="123"/>
      <c r="U19" s="112">
        <f t="shared" si="15"/>
        <v>2.21319284035699</v>
      </c>
      <c r="V19" s="120">
        <f t="shared" si="5"/>
        <v>59.234200542669306</v>
      </c>
      <c r="W19" s="123"/>
      <c r="X19" s="112">
        <f t="shared" si="16"/>
        <v>2.3673650217772377</v>
      </c>
      <c r="Y19" s="120">
        <f t="shared" si="6"/>
        <v>63.360486217294344</v>
      </c>
      <c r="Z19" s="123"/>
      <c r="AA19" s="112">
        <f t="shared" si="17"/>
        <v>2.5121712256539164</v>
      </c>
      <c r="AB19" s="120">
        <f t="shared" si="7"/>
        <v>67.236099568216943</v>
      </c>
      <c r="AC19" s="123"/>
      <c r="AD19" s="112">
        <f t="shared" si="18"/>
        <v>2.6491357370305186</v>
      </c>
      <c r="AE19" s="120">
        <f t="shared" si="8"/>
        <v>70.901836772030464</v>
      </c>
      <c r="AF19" s="28"/>
      <c r="AG19" s="34">
        <v>200</v>
      </c>
      <c r="AH19" s="53"/>
    </row>
    <row r="20" spans="1:34" ht="19.5" customHeight="1">
      <c r="A20" s="25"/>
      <c r="B20" s="51">
        <v>250</v>
      </c>
      <c r="C20" s="101">
        <f>'PP-Innenabmessungen'!J19</f>
        <v>230.8</v>
      </c>
      <c r="D20" s="133">
        <f>PI()*(C20*C20)/4000000</f>
        <v>4.1837092022679857E-2</v>
      </c>
      <c r="E20" s="6"/>
      <c r="F20" s="137">
        <f t="shared" si="10"/>
        <v>1.3563065878195688</v>
      </c>
      <c r="G20" s="132">
        <f t="shared" si="0"/>
        <v>56.743923525574218</v>
      </c>
      <c r="H20" s="28"/>
      <c r="I20" s="139">
        <f t="shared" si="11"/>
        <v>1.6654133419076667</v>
      </c>
      <c r="J20" s="121">
        <f t="shared" si="1"/>
        <v>69.676051241189853</v>
      </c>
      <c r="K20" s="28"/>
      <c r="L20" s="139">
        <f t="shared" si="12"/>
        <v>1.9260475464079718</v>
      </c>
      <c r="M20" s="121">
        <f t="shared" si="2"/>
        <v>80.580228439127069</v>
      </c>
      <c r="N20" s="28"/>
      <c r="O20" s="139">
        <f t="shared" si="13"/>
        <v>2.1556930992952421</v>
      </c>
      <c r="P20" s="121">
        <f t="shared" si="3"/>
        <v>90.187930567870993</v>
      </c>
      <c r="Q20" s="123"/>
      <c r="R20" s="139">
        <f t="shared" si="14"/>
        <v>2.3633214253340853</v>
      </c>
      <c r="S20" s="121">
        <f t="shared" si="4"/>
        <v>98.874495950873055</v>
      </c>
      <c r="T20" s="123"/>
      <c r="U20" s="139">
        <f t="shared" si="15"/>
        <v>2.5542636351260475</v>
      </c>
      <c r="V20" s="121">
        <f t="shared" si="5"/>
        <v>106.86296275295322</v>
      </c>
      <c r="W20" s="123"/>
      <c r="X20" s="139">
        <f t="shared" si="16"/>
        <v>2.731993985024614</v>
      </c>
      <c r="Y20" s="121">
        <f t="shared" si="6"/>
        <v>114.29868375688264</v>
      </c>
      <c r="Z20" s="123"/>
      <c r="AA20" s="139">
        <f t="shared" si="17"/>
        <v>2.8989260781165007</v>
      </c>
      <c r="AB20" s="121">
        <f t="shared" si="7"/>
        <v>121.28263709710646</v>
      </c>
      <c r="AC20" s="123"/>
      <c r="AD20" s="139">
        <f t="shared" si="18"/>
        <v>3.0568174534948112</v>
      </c>
      <c r="AE20" s="121">
        <f t="shared" si="8"/>
        <v>127.88835309839632</v>
      </c>
      <c r="AF20" s="28"/>
      <c r="AG20" s="38">
        <v>250</v>
      </c>
      <c r="AH20" s="53"/>
    </row>
    <row r="21" spans="1:34" ht="19.5" customHeight="1">
      <c r="A21" s="25"/>
      <c r="B21" s="50">
        <v>315</v>
      </c>
      <c r="C21" s="104">
        <f>'PP-Innenabmessungen'!J20</f>
        <v>290.8</v>
      </c>
      <c r="D21" s="116">
        <f t="shared" ref="D21:D27" si="19">PI()*(C21*C21)/4000000</f>
        <v>6.6416912944366385E-2</v>
      </c>
      <c r="E21" s="6"/>
      <c r="F21" s="112">
        <f t="shared" si="10"/>
        <v>1.5726987274595494</v>
      </c>
      <c r="G21" s="120">
        <f t="shared" si="0"/>
        <v>104.4537944693967</v>
      </c>
      <c r="H21" s="6"/>
      <c r="I21" s="112">
        <f t="shared" si="11"/>
        <v>1.9304827122369792</v>
      </c>
      <c r="J21" s="120">
        <f t="shared" si="1"/>
        <v>128.21670223924775</v>
      </c>
      <c r="K21" s="28"/>
      <c r="L21" s="112">
        <f t="shared" si="12"/>
        <v>2.2321495701884699</v>
      </c>
      <c r="M21" s="120">
        <f t="shared" si="2"/>
        <v>148.25248368201247</v>
      </c>
      <c r="N21" s="28"/>
      <c r="O21" s="112">
        <f t="shared" si="13"/>
        <v>2.497943523366343</v>
      </c>
      <c r="P21" s="120">
        <f t="shared" si="3"/>
        <v>165.90569753136626</v>
      </c>
      <c r="Q21" s="123"/>
      <c r="R21" s="112">
        <f t="shared" si="14"/>
        <v>2.7382512678015059</v>
      </c>
      <c r="S21" s="120">
        <f t="shared" si="4"/>
        <v>181.86619607337352</v>
      </c>
      <c r="T21" s="123"/>
      <c r="U21" s="112">
        <f t="shared" si="15"/>
        <v>2.9592445037617789</v>
      </c>
      <c r="V21" s="120">
        <f t="shared" si="5"/>
        <v>196.54388458744077</v>
      </c>
      <c r="W21" s="123"/>
      <c r="X21" s="112">
        <f t="shared" si="16"/>
        <v>3.1649451118029321</v>
      </c>
      <c r="Y21" s="120">
        <f t="shared" si="6"/>
        <v>210.20588396431327</v>
      </c>
      <c r="Z21" s="123"/>
      <c r="AA21" s="112">
        <f t="shared" si="17"/>
        <v>3.3581470418484773</v>
      </c>
      <c r="AB21" s="120">
        <f t="shared" si="7"/>
        <v>223.03775973283183</v>
      </c>
      <c r="AC21" s="123"/>
      <c r="AD21" s="112">
        <f t="shared" si="18"/>
        <v>3.5408847419188931</v>
      </c>
      <c r="AE21" s="120">
        <f t="shared" si="8"/>
        <v>235.17463365006236</v>
      </c>
      <c r="AF21" s="28"/>
      <c r="AG21" s="34">
        <v>315</v>
      </c>
      <c r="AH21" s="53"/>
    </row>
    <row r="22" spans="1:34" ht="19.5" customHeight="1">
      <c r="A22" s="25"/>
      <c r="B22" s="52">
        <v>355</v>
      </c>
      <c r="C22" s="66">
        <f>'PP-Innenabmessungen'!J21</f>
        <v>327.8</v>
      </c>
      <c r="D22" s="117">
        <f t="shared" si="19"/>
        <v>8.4393263187839865E-2</v>
      </c>
      <c r="E22" s="6"/>
      <c r="F22" s="113">
        <f t="shared" si="10"/>
        <v>1.6973188221804449</v>
      </c>
      <c r="G22" s="121">
        <f t="shared" si="0"/>
        <v>143.24227407394866</v>
      </c>
      <c r="H22" s="28"/>
      <c r="I22" s="139">
        <f t="shared" si="11"/>
        <v>2.0831318352191133</v>
      </c>
      <c r="J22" s="121">
        <f t="shared" si="1"/>
        <v>175.80229322461449</v>
      </c>
      <c r="K22" s="28"/>
      <c r="L22" s="139">
        <f t="shared" si="12"/>
        <v>2.408426228314235</v>
      </c>
      <c r="M22" s="121">
        <f t="shared" si="2"/>
        <v>203.25494855461972</v>
      </c>
      <c r="N22" s="28"/>
      <c r="O22" s="139">
        <f t="shared" si="13"/>
        <v>2.6950354389362361</v>
      </c>
      <c r="P22" s="121">
        <f t="shared" si="3"/>
        <v>227.44283509870129</v>
      </c>
      <c r="Q22" s="123"/>
      <c r="R22" s="139">
        <f t="shared" si="14"/>
        <v>2.954161015730556</v>
      </c>
      <c r="S22" s="121">
        <f t="shared" si="4"/>
        <v>249.31128809980515</v>
      </c>
      <c r="T22" s="123"/>
      <c r="U22" s="139">
        <f t="shared" si="15"/>
        <v>3.1924586466261982</v>
      </c>
      <c r="V22" s="121">
        <f t="shared" si="5"/>
        <v>269.42200278101978</v>
      </c>
      <c r="W22" s="123"/>
      <c r="X22" s="139">
        <f t="shared" si="16"/>
        <v>3.4142655242666358</v>
      </c>
      <c r="Y22" s="121">
        <f t="shared" si="6"/>
        <v>288.14100898260227</v>
      </c>
      <c r="Z22" s="123"/>
      <c r="AA22" s="139">
        <f t="shared" si="17"/>
        <v>3.6225945983307</v>
      </c>
      <c r="AB22" s="121">
        <f t="shared" si="7"/>
        <v>305.72257935976984</v>
      </c>
      <c r="AC22" s="123"/>
      <c r="AD22" s="139">
        <f t="shared" si="18"/>
        <v>3.8196397597993892</v>
      </c>
      <c r="AE22" s="121">
        <f t="shared" si="8"/>
        <v>322.35186353148731</v>
      </c>
      <c r="AF22" s="28"/>
      <c r="AG22" s="43">
        <v>355</v>
      </c>
      <c r="AH22" s="53"/>
    </row>
    <row r="23" spans="1:34" ht="19.5" customHeight="1">
      <c r="A23" s="25"/>
      <c r="B23" s="50">
        <v>400</v>
      </c>
      <c r="C23" s="104">
        <f>'PP-Innenabmessungen'!J22</f>
        <v>369.4</v>
      </c>
      <c r="D23" s="116">
        <f t="shared" si="19"/>
        <v>0.10717257452790102</v>
      </c>
      <c r="E23" s="6"/>
      <c r="F23" s="112">
        <f t="shared" si="10"/>
        <v>1.8309260648537906</v>
      </c>
      <c r="G23" s="120">
        <f t="shared" si="0"/>
        <v>196.22506014061941</v>
      </c>
      <c r="H23" s="6"/>
      <c r="I23" s="112">
        <f t="shared" si="11"/>
        <v>2.2467868285449262</v>
      </c>
      <c r="J23" s="120">
        <f t="shared" si="1"/>
        <v>240.79392883053745</v>
      </c>
      <c r="K23" s="28"/>
      <c r="L23" s="112">
        <f t="shared" si="12"/>
        <v>2.5974107052455278</v>
      </c>
      <c r="M23" s="120">
        <f t="shared" si="2"/>
        <v>278.37119238749426</v>
      </c>
      <c r="N23" s="28"/>
      <c r="O23" s="112">
        <f t="shared" si="13"/>
        <v>2.906334666131245</v>
      </c>
      <c r="P23" s="120">
        <f t="shared" si="3"/>
        <v>311.47936860897318</v>
      </c>
      <c r="Q23" s="123"/>
      <c r="R23" s="112">
        <f t="shared" si="14"/>
        <v>3.1856337485070254</v>
      </c>
      <c r="S23" s="120">
        <f t="shared" si="4"/>
        <v>341.41257033046588</v>
      </c>
      <c r="T23" s="123"/>
      <c r="U23" s="112">
        <f t="shared" si="15"/>
        <v>3.4424824631829689</v>
      </c>
      <c r="V23" s="120">
        <f t="shared" si="5"/>
        <v>368.93970834646899</v>
      </c>
      <c r="W23" s="123"/>
      <c r="X23" s="112">
        <f t="shared" si="16"/>
        <v>3.681556013266067</v>
      </c>
      <c r="Y23" s="120">
        <f t="shared" si="6"/>
        <v>394.56183621039969</v>
      </c>
      <c r="Z23" s="123"/>
      <c r="AA23" s="112">
        <f t="shared" si="17"/>
        <v>3.9061021152330708</v>
      </c>
      <c r="AB23" s="120">
        <f t="shared" si="7"/>
        <v>418.62702005840811</v>
      </c>
      <c r="AC23" s="123"/>
      <c r="AD23" s="112">
        <f t="shared" si="18"/>
        <v>4.1184855833173009</v>
      </c>
      <c r="AE23" s="120">
        <f t="shared" si="8"/>
        <v>441.38870312015933</v>
      </c>
      <c r="AF23" s="28"/>
      <c r="AG23" s="34">
        <v>400</v>
      </c>
      <c r="AH23" s="53"/>
    </row>
    <row r="24" spans="1:34" ht="19.5" customHeight="1">
      <c r="A24" s="25"/>
      <c r="B24" s="52">
        <v>450</v>
      </c>
      <c r="C24" s="66">
        <f>'PP-Innenabmessungen'!J23</f>
        <v>415.6</v>
      </c>
      <c r="D24" s="117">
        <f t="shared" si="19"/>
        <v>0.13565660971983629</v>
      </c>
      <c r="E24" s="6"/>
      <c r="F24" s="113">
        <f t="shared" si="10"/>
        <v>1.9724510365257821</v>
      </c>
      <c r="G24" s="121">
        <f t="shared" si="0"/>
        <v>267.57602045346459</v>
      </c>
      <c r="H24" s="28"/>
      <c r="I24" s="139">
        <f t="shared" si="11"/>
        <v>2.4201377650051694</v>
      </c>
      <c r="J24" s="121">
        <f t="shared" si="1"/>
        <v>328.30768425554311</v>
      </c>
      <c r="K24" s="28"/>
      <c r="L24" s="139">
        <f t="shared" si="12"/>
        <v>2.7975903344503164</v>
      </c>
      <c r="M24" s="121">
        <f t="shared" si="2"/>
        <v>379.51162015651283</v>
      </c>
      <c r="N24" s="28"/>
      <c r="O24" s="139">
        <f t="shared" si="13"/>
        <v>3.1301499303568798</v>
      </c>
      <c r="P24" s="121">
        <f t="shared" si="3"/>
        <v>424.625527466996</v>
      </c>
      <c r="Q24" s="123"/>
      <c r="R24" s="139">
        <f t="shared" si="14"/>
        <v>3.4308167225455417</v>
      </c>
      <c r="S24" s="121">
        <f t="shared" si="4"/>
        <v>465.4129651506484</v>
      </c>
      <c r="T24" s="123"/>
      <c r="U24" s="139">
        <f t="shared" si="15"/>
        <v>3.7073147269684168</v>
      </c>
      <c r="V24" s="121">
        <f t="shared" si="5"/>
        <v>502.92174702495595</v>
      </c>
      <c r="W24" s="123"/>
      <c r="X24" s="139">
        <f t="shared" si="16"/>
        <v>3.9646771500039275</v>
      </c>
      <c r="Y24" s="121">
        <f t="shared" si="6"/>
        <v>537.83466080323558</v>
      </c>
      <c r="Z24" s="123"/>
      <c r="AA24" s="139">
        <f t="shared" si="17"/>
        <v>4.2064003628324347</v>
      </c>
      <c r="AB24" s="121">
        <f t="shared" si="7"/>
        <v>570.62601234613726</v>
      </c>
      <c r="AC24" s="123"/>
      <c r="AD24" s="139">
        <f t="shared" si="18"/>
        <v>4.4350302151294176</v>
      </c>
      <c r="AE24" s="121">
        <f t="shared" si="8"/>
        <v>601.64116298949295</v>
      </c>
      <c r="AF24" s="28"/>
      <c r="AG24" s="43">
        <v>450</v>
      </c>
      <c r="AH24" s="53"/>
    </row>
    <row r="25" spans="1:34" ht="19.5" customHeight="1">
      <c r="A25" s="25"/>
      <c r="B25" s="50">
        <v>500</v>
      </c>
      <c r="C25" s="104">
        <f>'PP-Innenabmessungen'!J24</f>
        <v>461.8</v>
      </c>
      <c r="D25" s="116">
        <f t="shared" si="19"/>
        <v>0.16749341542353566</v>
      </c>
      <c r="E25" s="6"/>
      <c r="F25" s="112">
        <f t="shared" si="10"/>
        <v>2.1078064457541301</v>
      </c>
      <c r="G25" s="120">
        <f t="shared" si="0"/>
        <v>353.04370065110271</v>
      </c>
      <c r="H25" s="6"/>
      <c r="I25" s="112">
        <f t="shared" si="11"/>
        <v>2.5859297700658304</v>
      </c>
      <c r="J25" s="120">
        <f t="shared" si="1"/>
        <v>433.12620923372418</v>
      </c>
      <c r="K25" s="28"/>
      <c r="L25" s="112">
        <f t="shared" si="12"/>
        <v>2.9890399988659735</v>
      </c>
      <c r="M25" s="120">
        <f t="shared" si="2"/>
        <v>500.64451824762301</v>
      </c>
      <c r="N25" s="28"/>
      <c r="O25" s="112">
        <f t="shared" si="13"/>
        <v>3.3442036597206211</v>
      </c>
      <c r="P25" s="120">
        <f t="shared" si="3"/>
        <v>560.13209283849426</v>
      </c>
      <c r="Q25" s="123"/>
      <c r="R25" s="112">
        <f t="shared" si="14"/>
        <v>3.6653056285172889</v>
      </c>
      <c r="S25" s="120">
        <f t="shared" si="4"/>
        <v>613.9145582914698</v>
      </c>
      <c r="T25" s="123"/>
      <c r="U25" s="112">
        <f t="shared" si="15"/>
        <v>3.9605954202401725</v>
      </c>
      <c r="V25" s="120">
        <f t="shared" si="5"/>
        <v>663.37365404683999</v>
      </c>
      <c r="W25" s="123"/>
      <c r="X25" s="112">
        <f t="shared" si="16"/>
        <v>4.23544860735774</v>
      </c>
      <c r="Y25" s="120">
        <f t="shared" si="6"/>
        <v>709.40975309720557</v>
      </c>
      <c r="Z25" s="123"/>
      <c r="AA25" s="112">
        <f t="shared" si="17"/>
        <v>4.4935993562621963</v>
      </c>
      <c r="AB25" s="120">
        <f t="shared" si="7"/>
        <v>752.64830372535641</v>
      </c>
      <c r="AC25" s="123"/>
      <c r="AD25" s="112">
        <f t="shared" si="18"/>
        <v>4.7377666465448796</v>
      </c>
      <c r="AE25" s="120">
        <f t="shared" si="8"/>
        <v>793.54471710951293</v>
      </c>
      <c r="AF25" s="28"/>
      <c r="AG25" s="34">
        <v>500</v>
      </c>
      <c r="AH25" s="53"/>
    </row>
    <row r="26" spans="1:34" ht="19.5" customHeight="1">
      <c r="A26" s="25"/>
      <c r="B26" s="134">
        <v>630</v>
      </c>
      <c r="C26" s="66">
        <f>'PP-Innenabmessungen'!J25</f>
        <v>581.79999999999995</v>
      </c>
      <c r="D26" s="117">
        <f t="shared" si="19"/>
        <v>0.26585039822212486</v>
      </c>
      <c r="E26" s="6"/>
      <c r="F26" s="113">
        <f t="shared" si="10"/>
        <v>2.4360493963712946</v>
      </c>
      <c r="G26" s="121">
        <f t="shared" si="0"/>
        <v>647.62470211407549</v>
      </c>
      <c r="H26" s="28"/>
      <c r="I26" s="139">
        <f t="shared" si="11"/>
        <v>2.9879765807996108</v>
      </c>
      <c r="J26" s="121">
        <f t="shared" si="1"/>
        <v>794.35476388395955</v>
      </c>
      <c r="K26" s="28"/>
      <c r="L26" s="139">
        <f t="shared" si="12"/>
        <v>3.453303092619135</v>
      </c>
      <c r="M26" s="121">
        <f t="shared" si="2"/>
        <v>918.06200235449239</v>
      </c>
      <c r="N26" s="28"/>
      <c r="O26" s="139">
        <f t="shared" si="13"/>
        <v>3.8632787840468596</v>
      </c>
      <c r="P26" s="121">
        <f t="shared" si="3"/>
        <v>1027.0542031819439</v>
      </c>
      <c r="Q26" s="123"/>
      <c r="R26" s="139">
        <f t="shared" si="14"/>
        <v>4.2339336734622801</v>
      </c>
      <c r="S26" s="121">
        <f t="shared" si="4"/>
        <v>1125.5929531360111</v>
      </c>
      <c r="T26" s="123"/>
      <c r="U26" s="139">
        <f t="shared" si="15"/>
        <v>4.5747914709060824</v>
      </c>
      <c r="V26" s="121">
        <f t="shared" si="5"/>
        <v>1216.2101343235622</v>
      </c>
      <c r="W26" s="123"/>
      <c r="X26" s="139">
        <f t="shared" si="16"/>
        <v>4.8920579045238322</v>
      </c>
      <c r="Y26" s="121">
        <f t="shared" si="6"/>
        <v>1300.5555420433545</v>
      </c>
      <c r="Z26" s="123"/>
      <c r="AA26" s="139">
        <f t="shared" si="17"/>
        <v>5.1900437418265204</v>
      </c>
      <c r="AB26" s="121">
        <f t="shared" si="7"/>
        <v>1379.7751955548274</v>
      </c>
      <c r="AC26" s="123"/>
      <c r="AD26" s="139">
        <f t="shared" si="18"/>
        <v>5.4718877670787203</v>
      </c>
      <c r="AE26" s="121">
        <f t="shared" si="8"/>
        <v>1454.7035419046515</v>
      </c>
      <c r="AF26" s="28"/>
      <c r="AG26" s="87">
        <v>630</v>
      </c>
      <c r="AH26" s="53"/>
    </row>
    <row r="27" spans="1:34" ht="19.5" customHeight="1" thickBot="1">
      <c r="A27" s="25"/>
      <c r="B27" s="135">
        <v>800</v>
      </c>
      <c r="C27" s="109">
        <f>'PP-Innenabmessungen'!J26</f>
        <v>738.8</v>
      </c>
      <c r="D27" s="118">
        <f t="shared" si="19"/>
        <v>0.42869029811160408</v>
      </c>
      <c r="E27" s="6"/>
      <c r="F27" s="114">
        <f t="shared" si="10"/>
        <v>2.8266308132975566</v>
      </c>
      <c r="G27" s="122">
        <f t="shared" si="0"/>
        <v>1211.7492060039754</v>
      </c>
      <c r="H27" s="6"/>
      <c r="I27" s="114">
        <f t="shared" si="11"/>
        <v>3.4663699002635733</v>
      </c>
      <c r="J27" s="122">
        <f t="shared" si="1"/>
        <v>1485.9991459090825</v>
      </c>
      <c r="K27" s="28"/>
      <c r="L27" s="114">
        <f t="shared" si="12"/>
        <v>4.0057221988418723</v>
      </c>
      <c r="M27" s="122">
        <f t="shared" si="2"/>
        <v>1717.2142435737924</v>
      </c>
      <c r="N27" s="28"/>
      <c r="O27" s="114">
        <f t="shared" si="13"/>
        <v>4.4809143967944571</v>
      </c>
      <c r="P27" s="122">
        <f t="shared" si="3"/>
        <v>1920.9245285743943</v>
      </c>
      <c r="Q27" s="123"/>
      <c r="R27" s="114">
        <f t="shared" si="14"/>
        <v>4.9105286294154054</v>
      </c>
      <c r="S27" s="122">
        <f t="shared" si="4"/>
        <v>2105.0959820296566</v>
      </c>
      <c r="T27" s="123"/>
      <c r="U27" s="114">
        <f t="shared" si="15"/>
        <v>5.3056045688826838</v>
      </c>
      <c r="V27" s="122">
        <f t="shared" si="5"/>
        <v>2274.4612042966064</v>
      </c>
      <c r="W27" s="123"/>
      <c r="X27" s="114">
        <f t="shared" si="16"/>
        <v>5.6733356263309789</v>
      </c>
      <c r="Y27" s="122">
        <f t="shared" si="6"/>
        <v>2432.1039409390114</v>
      </c>
      <c r="Z27" s="123"/>
      <c r="AA27" s="114">
        <f t="shared" si="17"/>
        <v>6.0187185906688123</v>
      </c>
      <c r="AB27" s="122">
        <f t="shared" si="7"/>
        <v>2580.166266883667</v>
      </c>
      <c r="AC27" s="123"/>
      <c r="AD27" s="114">
        <f t="shared" si="18"/>
        <v>6.3453917199033896</v>
      </c>
      <c r="AE27" s="122">
        <f t="shared" si="8"/>
        <v>2720.2078680402883</v>
      </c>
      <c r="AF27" s="28"/>
      <c r="AG27" s="108">
        <v>800</v>
      </c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 t="s">
        <v>26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10</v>
      </c>
      <c r="C29" s="49"/>
      <c r="D29" s="49"/>
      <c r="AC29" s="123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1117-8360-4B3C-BAFC-2D6B8C0058A1}">
  <sheetPr>
    <tabColor theme="6"/>
  </sheetPr>
  <dimension ref="A1:AH29"/>
  <sheetViews>
    <sheetView showGridLines="0" view="pageBreakPreview" zoomScale="110" zoomScaleNormal="100" zoomScaleSheetLayoutView="110" zoomScalePageLayoutView="120" workbookViewId="0">
      <selection activeCell="R10" sqref="R10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72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72"/>
      <c r="AF1" s="72"/>
      <c r="AG1" s="71" t="s">
        <v>83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73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73"/>
      <c r="AF2" s="73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73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73"/>
      <c r="AF3" s="73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7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3"/>
      <c r="AF4" s="73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8.350000000000001">
      <c r="A9" s="131"/>
      <c r="B9" s="147" t="s">
        <v>28</v>
      </c>
      <c r="C9" s="142"/>
      <c r="D9" s="142"/>
      <c r="E9" s="142"/>
      <c r="F9" s="142"/>
      <c r="G9" s="142"/>
      <c r="H9" s="142"/>
      <c r="I9" s="142"/>
      <c r="J9" s="142"/>
      <c r="K9" s="142"/>
      <c r="L9" s="149" t="s">
        <v>41</v>
      </c>
      <c r="M9" s="142"/>
      <c r="N9" s="142"/>
      <c r="O9" s="142"/>
      <c r="P9" s="150" t="s">
        <v>29</v>
      </c>
      <c r="Q9" s="142"/>
      <c r="R9" s="148">
        <v>0.5</v>
      </c>
      <c r="S9" s="149" t="s">
        <v>27</v>
      </c>
      <c r="T9" s="142"/>
      <c r="U9" s="205" t="s">
        <v>39</v>
      </c>
      <c r="V9" s="206"/>
      <c r="W9" s="206"/>
      <c r="X9" s="206"/>
      <c r="Y9" s="206"/>
      <c r="Z9" s="206"/>
      <c r="AA9" s="206"/>
      <c r="AB9" s="206"/>
      <c r="AC9" s="206"/>
      <c r="AD9" s="207"/>
      <c r="AE9" s="75"/>
      <c r="AF9" s="152" t="s">
        <v>36</v>
      </c>
      <c r="AG9" s="74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idden="1">
      <c r="A12" s="25"/>
      <c r="B12" s="26">
        <v>1</v>
      </c>
      <c r="C12" s="26"/>
      <c r="D12" s="26"/>
      <c r="E12" s="6"/>
      <c r="F12" s="6"/>
      <c r="G12" s="6"/>
      <c r="H12" s="26">
        <v>2</v>
      </c>
      <c r="I12" s="91"/>
      <c r="J12" s="103">
        <v>3</v>
      </c>
      <c r="K12" s="26">
        <v>6</v>
      </c>
      <c r="L12" s="91"/>
      <c r="M12" s="103">
        <v>7</v>
      </c>
      <c r="N12" s="26">
        <v>10</v>
      </c>
      <c r="O12" s="26"/>
      <c r="P12" s="26">
        <v>11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"/>
    </row>
    <row r="13" spans="1:34" s="125" customFormat="1" ht="18" customHeight="1">
      <c r="A13" s="124"/>
      <c r="C13" s="126"/>
      <c r="D13" s="127" t="s">
        <v>22</v>
      </c>
      <c r="F13" s="128">
        <v>10</v>
      </c>
      <c r="G13" s="128" t="s">
        <v>23</v>
      </c>
      <c r="H13" s="129"/>
      <c r="I13" s="128">
        <v>15</v>
      </c>
      <c r="J13" s="128" t="s">
        <v>23</v>
      </c>
      <c r="K13" s="129"/>
      <c r="L13" s="128">
        <v>20</v>
      </c>
      <c r="M13" s="128" t="s">
        <v>23</v>
      </c>
      <c r="N13" s="129"/>
      <c r="O13" s="128">
        <v>25</v>
      </c>
      <c r="P13" s="128" t="s">
        <v>23</v>
      </c>
      <c r="R13" s="128">
        <v>30</v>
      </c>
      <c r="S13" s="128" t="s">
        <v>23</v>
      </c>
      <c r="U13" s="128">
        <v>35</v>
      </c>
      <c r="V13" s="128" t="s">
        <v>23</v>
      </c>
      <c r="X13" s="128">
        <v>40</v>
      </c>
      <c r="Y13" s="128" t="s">
        <v>23</v>
      </c>
      <c r="AA13" s="128">
        <v>45</v>
      </c>
      <c r="AB13" s="128" t="s">
        <v>23</v>
      </c>
      <c r="AD13" s="128">
        <v>50</v>
      </c>
      <c r="AE13" s="128" t="s">
        <v>23</v>
      </c>
      <c r="AF13" s="129"/>
      <c r="AG13" s="129"/>
      <c r="AH13" s="130"/>
    </row>
    <row r="14" spans="1:34" ht="18" customHeight="1" thickBot="1">
      <c r="A14" s="25"/>
      <c r="C14" s="60"/>
      <c r="E14" s="110"/>
      <c r="H14" s="6"/>
      <c r="K14" s="6"/>
      <c r="N14" s="6"/>
      <c r="AF14" s="6"/>
      <c r="AG14" s="6"/>
      <c r="AH14" s="27"/>
    </row>
    <row r="15" spans="1:34" ht="19.5" customHeight="1" thickBot="1">
      <c r="A15" s="25"/>
      <c r="B15" s="157" t="s">
        <v>1</v>
      </c>
      <c r="C15" s="158" t="s">
        <v>6</v>
      </c>
      <c r="D15" s="159" t="s">
        <v>24</v>
      </c>
      <c r="E15" s="6"/>
      <c r="F15" s="160" t="s">
        <v>20</v>
      </c>
      <c r="G15" s="161" t="s">
        <v>21</v>
      </c>
      <c r="H15" s="6"/>
      <c r="I15" s="160" t="s">
        <v>20</v>
      </c>
      <c r="J15" s="161" t="s">
        <v>21</v>
      </c>
      <c r="K15" s="68"/>
      <c r="L15" s="160" t="s">
        <v>20</v>
      </c>
      <c r="M15" s="161" t="s">
        <v>21</v>
      </c>
      <c r="N15" s="68"/>
      <c r="O15" s="160" t="s">
        <v>20</v>
      </c>
      <c r="P15" s="161" t="s">
        <v>21</v>
      </c>
      <c r="Q15" s="100"/>
      <c r="R15" s="160" t="s">
        <v>20</v>
      </c>
      <c r="S15" s="161" t="s">
        <v>21</v>
      </c>
      <c r="T15" s="100"/>
      <c r="U15" s="160" t="s">
        <v>20</v>
      </c>
      <c r="V15" s="161" t="s">
        <v>21</v>
      </c>
      <c r="W15" s="100"/>
      <c r="X15" s="160" t="s">
        <v>20</v>
      </c>
      <c r="Y15" s="161" t="s">
        <v>21</v>
      </c>
      <c r="Z15" s="100"/>
      <c r="AA15" s="160" t="s">
        <v>20</v>
      </c>
      <c r="AB15" s="161" t="s">
        <v>21</v>
      </c>
      <c r="AC15" s="100"/>
      <c r="AD15" s="160" t="s">
        <v>20</v>
      </c>
      <c r="AE15" s="161" t="s">
        <v>21</v>
      </c>
      <c r="AF15" s="54"/>
      <c r="AG15" s="157" t="s">
        <v>1</v>
      </c>
      <c r="AH15" s="27"/>
    </row>
    <row r="16" spans="1:34" ht="19.5" customHeight="1">
      <c r="A16" s="25"/>
      <c r="B16" s="52">
        <v>110</v>
      </c>
      <c r="C16" s="102">
        <f>'PP-Innenabmessungen'!M15</f>
        <v>100</v>
      </c>
      <c r="D16" s="136">
        <f>PI()*(C16*C16)/4000000</f>
        <v>7.8539816339744835E-3</v>
      </c>
      <c r="E16" s="6"/>
      <c r="F16" s="111">
        <f>-2*SQRT((8*9.81)*($C16/4000)*F$13/1000)*LOG((($R$9/1000)/(3.71*4*$C16/4000))+(2.51*1.3*0.000001/((4*$C16/4000)*SQRT(8*9.81*($C16/4000)*F$13/1000))))</f>
        <v>0.78472517871408531</v>
      </c>
      <c r="G16" s="138">
        <f t="shared" ref="G16:G27" si="0">F16*$D16*1000</f>
        <v>6.1632171413377703</v>
      </c>
      <c r="H16" s="6"/>
      <c r="I16" s="111">
        <f t="shared" ref="I16:I21" si="1">-2*SQRT(8*9.81*($C16/4000)*I$13/1000)*LOG((($R$9/1000)/(3.71*4*$C16/4000))+(2.51*1.3*0.000001/((4*$C16/4000)*SQRT(8*9.81*($C16/4000)*I$13/1000))))</f>
        <v>0.96517342083048163</v>
      </c>
      <c r="J16" s="138">
        <f t="shared" ref="J16:J27" si="2">I16*$D16*1000</f>
        <v>7.5804543208029278</v>
      </c>
      <c r="K16" s="28"/>
      <c r="L16" s="111">
        <f t="shared" ref="L16:L21" si="3">-2*SQRT(8*9.81*($C16/4000)*L$13/1000)*LOG((($R$9/1000)/(3.71*4*$C16/4000))+(2.51*1.3*0.000001/((4*$C16/4000)*SQRT(8*9.81*($C16/4000)*L$13/1000))))</f>
        <v>1.1173611129063747</v>
      </c>
      <c r="M16" s="138">
        <f t="shared" ref="M16:M27" si="4">L16*$D16*1000</f>
        <v>8.7757336592839561</v>
      </c>
      <c r="N16" s="28"/>
      <c r="O16" s="111">
        <f t="shared" ref="O16:O21" si="5">-2*SQRT(8*9.81*($C16/4000)*O$13/1000)*LOG((($R$9/1000)/(3.71*4*$C16/4000))+(2.51*1.3*0.000001/((4*$C16/4000)*SQRT(8*9.81*($C16/4000)*O$13/1000))))</f>
        <v>1.2514724029945832</v>
      </c>
      <c r="P16" s="138">
        <f t="shared" ref="P16:P27" si="6">O16*$D16*1000</f>
        <v>9.829041268545371</v>
      </c>
      <c r="Q16" s="123"/>
      <c r="R16" s="111">
        <f t="shared" ref="R16:R21" si="7">-2*SQRT(8*9.81*($C16/4000)*R$13/1000)*LOG((($R$9/1000)/(3.71*4*$C16/4000))+(2.51*1.3*0.000001/((4*$C16/4000)*SQRT(8*9.81*($C16/4000)*R$13/1000))))</f>
        <v>1.3727365322756309</v>
      </c>
      <c r="S16" s="138">
        <f t="shared" ref="S16:S27" si="8">R16*$D16*1000</f>
        <v>10.781447512778627</v>
      </c>
      <c r="T16" s="123"/>
      <c r="U16" s="111">
        <f t="shared" ref="U16:U21" si="9">-2*SQRT(8*9.81*($C16/4000)*U$13/1000)*LOG((($R$9/1000)/(3.71*4*$C16/4000))+(2.51*1.3*0.000001/((4*$C16/4000)*SQRT(8*9.81*($C16/4000)*U$13/1000))))</f>
        <v>1.4842621838557812</v>
      </c>
      <c r="V16" s="138">
        <f t="shared" ref="V16:V27" si="10">U16*$D16*1000</f>
        <v>11.657367932006164</v>
      </c>
      <c r="W16" s="123"/>
      <c r="X16" s="111">
        <f t="shared" ref="X16:X21" si="11">-2*SQRT(8*9.81*($C16/4000)*X$13/1000)*LOG((($R$9/1000)/(3.71*4*$C16/4000))+(2.51*1.3*0.000001/((4*$C16/4000)*SQRT(8*9.81*($C16/4000)*X$13/1000))))</f>
        <v>1.5880758565161139</v>
      </c>
      <c r="Y16" s="138">
        <f t="shared" ref="Y16:Y27" si="12">X16*$D16*1000</f>
        <v>12.472718610435855</v>
      </c>
      <c r="Z16" s="123"/>
      <c r="AA16" s="111">
        <f t="shared" ref="AA16:AA21" si="13">-2*SQRT(8*9.81*($C16/4000)*AA$13/1000)*LOG((($R$9/1000)/(3.71*4*$C16/4000))+(2.51*1.3*0.000001/((4*$C16/4000)*SQRT(8*9.81*($C16/4000)*AA$13/1000))))</f>
        <v>1.6855856816215786</v>
      </c>
      <c r="AB16" s="138">
        <f t="shared" ref="AB16:AB27" si="14">AA16*$D16*1000</f>
        <v>13.23855898594624</v>
      </c>
      <c r="AC16" s="123"/>
      <c r="AD16" s="111">
        <f t="shared" ref="AD16:AD20" si="15">-2*SQRT(8*9.81*($C16/4000)*AD$13/1000)*LOG((($R$9/1000)/(3.71*4*$C16/4000))+(2.51*1.3*0.000001/((4*$C16/4000)*SQRT(8*9.81*($C16/4000)*AD$13/1000))))</f>
        <v>1.7778172023106349</v>
      </c>
      <c r="AE16" s="138">
        <f t="shared" ref="AE16:AE27" si="16">AD16*$D16*1000</f>
        <v>13.962943655511625</v>
      </c>
      <c r="AF16" s="28"/>
      <c r="AG16" s="43">
        <v>110</v>
      </c>
      <c r="AH16" s="53"/>
    </row>
    <row r="17" spans="1:34" ht="19.5" customHeight="1">
      <c r="A17" s="25"/>
      <c r="B17" s="50">
        <v>125</v>
      </c>
      <c r="C17" s="104">
        <f>'PP-Innenabmessungen'!M16</f>
        <v>113.6</v>
      </c>
      <c r="D17" s="116">
        <f t="shared" ref="D17:D19" si="17">PI()*(C17*C17)/4000000</f>
        <v>1.0135531882717534E-2</v>
      </c>
      <c r="E17" s="6"/>
      <c r="F17" s="112">
        <f t="shared" ref="F17:F21" si="18">-2*SQRT(8*9.81*($C17/4000)*F$13/1000)*LOG((($R$9/1000)/(3.71*4*$C17/4000))+(2.51*1.3*0.000001/((4*$C17/4000)*SQRT(8*9.81*($C17/4000)*F$13/1000))))</f>
        <v>0.85410698668574891</v>
      </c>
      <c r="G17" s="63">
        <f t="shared" si="0"/>
        <v>8.6568285948052086</v>
      </c>
      <c r="H17" s="6"/>
      <c r="I17" s="112">
        <f t="shared" si="1"/>
        <v>1.0501829357762589</v>
      </c>
      <c r="J17" s="63">
        <f t="shared" si="2"/>
        <v>10.644162628246173</v>
      </c>
      <c r="K17" s="28"/>
      <c r="L17" s="112">
        <f t="shared" si="3"/>
        <v>1.2155424493274065</v>
      </c>
      <c r="M17" s="63">
        <f t="shared" si="4"/>
        <v>12.320169249954493</v>
      </c>
      <c r="N17" s="28"/>
      <c r="O17" s="112">
        <f t="shared" si="5"/>
        <v>1.3612568213206022</v>
      </c>
      <c r="P17" s="63">
        <f t="shared" si="6"/>
        <v>13.79706191306169</v>
      </c>
      <c r="Q17" s="123"/>
      <c r="R17" s="112">
        <f t="shared" si="7"/>
        <v>1.493010023220787</v>
      </c>
      <c r="S17" s="63">
        <f t="shared" si="8"/>
        <v>15.132450691571133</v>
      </c>
      <c r="T17" s="123"/>
      <c r="U17" s="112">
        <f t="shared" si="9"/>
        <v>1.6141807708650617</v>
      </c>
      <c r="V17" s="63">
        <f t="shared" si="10"/>
        <v>16.3605806675724</v>
      </c>
      <c r="W17" s="123"/>
      <c r="X17" s="112">
        <f t="shared" si="11"/>
        <v>1.7269714587263776</v>
      </c>
      <c r="Y17" s="63">
        <f t="shared" si="12"/>
        <v>17.503774280464409</v>
      </c>
      <c r="Z17" s="123"/>
      <c r="AA17" s="112">
        <f t="shared" si="13"/>
        <v>1.8329123718303992</v>
      </c>
      <c r="AB17" s="63">
        <f t="shared" si="14"/>
        <v>18.577541782914427</v>
      </c>
      <c r="AC17" s="123"/>
      <c r="AD17" s="112">
        <f t="shared" si="15"/>
        <v>1.9331179789886213</v>
      </c>
      <c r="AE17" s="63">
        <f t="shared" si="16"/>
        <v>19.593178909093655</v>
      </c>
      <c r="AF17" s="28"/>
      <c r="AG17" s="34">
        <v>125</v>
      </c>
      <c r="AH17" s="53"/>
    </row>
    <row r="18" spans="1:34" ht="19.5" customHeight="1">
      <c r="A18" s="25"/>
      <c r="B18" s="51">
        <v>160</v>
      </c>
      <c r="C18" s="66">
        <f>'PP-Innenabmessungen'!M17</f>
        <v>145.4</v>
      </c>
      <c r="D18" s="117">
        <f t="shared" si="17"/>
        <v>1.6604228236091596E-2</v>
      </c>
      <c r="E18" s="6"/>
      <c r="F18" s="113">
        <f t="shared" si="18"/>
        <v>1.0048888754413112</v>
      </c>
      <c r="G18" s="64">
        <f t="shared" si="0"/>
        <v>16.68540423973695</v>
      </c>
      <c r="H18" s="6"/>
      <c r="I18" s="113">
        <f t="shared" si="1"/>
        <v>1.2349145670313297</v>
      </c>
      <c r="J18" s="64">
        <f t="shared" si="2"/>
        <v>20.504803323062433</v>
      </c>
      <c r="K18" s="28"/>
      <c r="L18" s="113">
        <f t="shared" si="3"/>
        <v>1.428889593591876</v>
      </c>
      <c r="M18" s="64">
        <f t="shared" si="4"/>
        <v>23.725608936175675</v>
      </c>
      <c r="N18" s="28"/>
      <c r="O18" s="113">
        <f t="shared" si="5"/>
        <v>1.5998119367335573</v>
      </c>
      <c r="P18" s="64">
        <f t="shared" si="6"/>
        <v>26.563642532347714</v>
      </c>
      <c r="Q18" s="123"/>
      <c r="R18" s="113">
        <f t="shared" si="7"/>
        <v>1.7543532130732795</v>
      </c>
      <c r="S18" s="64">
        <f t="shared" si="8"/>
        <v>29.129681156589363</v>
      </c>
      <c r="T18" s="123"/>
      <c r="U18" s="113">
        <f t="shared" si="9"/>
        <v>1.8964786612182034</v>
      </c>
      <c r="V18" s="64">
        <f t="shared" si="10"/>
        <v>31.489564535744481</v>
      </c>
      <c r="W18" s="123"/>
      <c r="X18" s="113">
        <f t="shared" si="11"/>
        <v>2.0287727426796782</v>
      </c>
      <c r="Y18" s="64">
        <f t="shared" si="12"/>
        <v>33.686205658614902</v>
      </c>
      <c r="Z18" s="123"/>
      <c r="AA18" s="113">
        <f t="shared" si="13"/>
        <v>2.1530310827744876</v>
      </c>
      <c r="AB18" s="64">
        <f t="shared" si="14"/>
        <v>35.749419497787009</v>
      </c>
      <c r="AC18" s="123"/>
      <c r="AD18" s="113">
        <f t="shared" si="15"/>
        <v>2.2705613176873891</v>
      </c>
      <c r="AE18" s="64">
        <f t="shared" si="16"/>
        <v>37.700918342922286</v>
      </c>
      <c r="AF18" s="28"/>
      <c r="AG18" s="38">
        <v>160</v>
      </c>
      <c r="AH18" s="53"/>
    </row>
    <row r="19" spans="1:34" ht="19.5" customHeight="1">
      <c r="A19" s="25"/>
      <c r="B19" s="50">
        <v>200</v>
      </c>
      <c r="C19" s="104">
        <f>'PP-Innenabmessungen'!M18</f>
        <v>181.8</v>
      </c>
      <c r="D19" s="116">
        <f t="shared" si="17"/>
        <v>2.5958383194008283E-2</v>
      </c>
      <c r="E19" s="6"/>
      <c r="F19" s="112">
        <f t="shared" si="18"/>
        <v>1.1624933458310662</v>
      </c>
      <c r="G19" s="120">
        <f t="shared" si="0"/>
        <v>30.176447731567606</v>
      </c>
      <c r="H19" s="6"/>
      <c r="I19" s="112">
        <f t="shared" si="1"/>
        <v>1.4279913471587355</v>
      </c>
      <c r="J19" s="120">
        <f t="shared" si="2"/>
        <v>37.068346587274569</v>
      </c>
      <c r="K19" s="28"/>
      <c r="L19" s="112">
        <f t="shared" si="3"/>
        <v>1.6518662886662916</v>
      </c>
      <c r="M19" s="120">
        <f t="shared" si="4"/>
        <v>42.879778106463903</v>
      </c>
      <c r="N19" s="28"/>
      <c r="O19" s="112">
        <f t="shared" si="5"/>
        <v>1.8491286230089781</v>
      </c>
      <c r="P19" s="120">
        <f t="shared" si="6"/>
        <v>48.000389371075933</v>
      </c>
      <c r="Q19" s="123"/>
      <c r="R19" s="112">
        <f t="shared" si="7"/>
        <v>2.027481667521748</v>
      </c>
      <c r="S19" s="120">
        <f t="shared" si="8"/>
        <v>52.63014604435643</v>
      </c>
      <c r="T19" s="123"/>
      <c r="U19" s="112">
        <f t="shared" si="9"/>
        <v>2.1915033795792702</v>
      </c>
      <c r="V19" s="120">
        <f t="shared" si="10"/>
        <v>56.887884498082883</v>
      </c>
      <c r="W19" s="123"/>
      <c r="X19" s="112">
        <f t="shared" si="11"/>
        <v>2.3441773679343636</v>
      </c>
      <c r="Y19" s="120">
        <f t="shared" si="12"/>
        <v>60.851054391561959</v>
      </c>
      <c r="Z19" s="123"/>
      <c r="AA19" s="112">
        <f t="shared" si="13"/>
        <v>2.487576468639531</v>
      </c>
      <c r="AB19" s="120">
        <f t="shared" si="14"/>
        <v>64.573463197342875</v>
      </c>
      <c r="AC19" s="123"/>
      <c r="AD19" s="112">
        <f t="shared" si="15"/>
        <v>2.6232101318381087</v>
      </c>
      <c r="AE19" s="120">
        <f t="shared" si="16"/>
        <v>68.094293800658605</v>
      </c>
      <c r="AF19" s="28"/>
      <c r="AG19" s="34">
        <v>200</v>
      </c>
      <c r="AH19" s="53"/>
    </row>
    <row r="20" spans="1:34" ht="19.5" customHeight="1">
      <c r="A20" s="25"/>
      <c r="B20" s="51">
        <v>250</v>
      </c>
      <c r="C20" s="101">
        <f>'PP-Innenabmessungen'!M19</f>
        <v>227.2</v>
      </c>
      <c r="D20" s="133">
        <f>PI()*(C20*C20)/4000000</f>
        <v>4.0542127530870137E-2</v>
      </c>
      <c r="E20" s="6"/>
      <c r="F20" s="137">
        <f t="shared" si="18"/>
        <v>1.3426564633228446</v>
      </c>
      <c r="G20" s="132">
        <f t="shared" si="0"/>
        <v>54.43414956618183</v>
      </c>
      <c r="H20" s="28"/>
      <c r="I20" s="139">
        <f t="shared" si="1"/>
        <v>1.6486922599436988</v>
      </c>
      <c r="J20" s="121">
        <f t="shared" si="2"/>
        <v>66.841491861795944</v>
      </c>
      <c r="K20" s="28"/>
      <c r="L20" s="139">
        <f t="shared" si="3"/>
        <v>1.9067378212864099</v>
      </c>
      <c r="M20" s="121">
        <f t="shared" si="4"/>
        <v>77.303207918527107</v>
      </c>
      <c r="N20" s="28"/>
      <c r="O20" s="139">
        <f t="shared" si="5"/>
        <v>2.1341028823646737</v>
      </c>
      <c r="P20" s="121">
        <f t="shared" si="6"/>
        <v>86.521071220826158</v>
      </c>
      <c r="Q20" s="123"/>
      <c r="R20" s="139">
        <f t="shared" si="7"/>
        <v>2.3396695739601912</v>
      </c>
      <c r="S20" s="121">
        <f t="shared" si="8"/>
        <v>94.855182247590662</v>
      </c>
      <c r="T20" s="123"/>
      <c r="U20" s="139">
        <f t="shared" si="9"/>
        <v>2.528715972247948</v>
      </c>
      <c r="V20" s="121">
        <f t="shared" si="10"/>
        <v>102.51952543622457</v>
      </c>
      <c r="W20" s="123"/>
      <c r="X20" s="139">
        <f t="shared" si="11"/>
        <v>2.7046817834060324</v>
      </c>
      <c r="Y20" s="121">
        <f t="shared" si="12"/>
        <v>109.65355379326864</v>
      </c>
      <c r="Z20" s="123"/>
      <c r="AA20" s="139">
        <f t="shared" si="13"/>
        <v>2.8699566143064628</v>
      </c>
      <c r="AB20" s="121">
        <f t="shared" si="14"/>
        <v>116.35414706527689</v>
      </c>
      <c r="AC20" s="123"/>
      <c r="AD20" s="139">
        <f t="shared" si="15"/>
        <v>3.0262805339097363</v>
      </c>
      <c r="AE20" s="121">
        <f t="shared" si="16"/>
        <v>122.69185134995828</v>
      </c>
      <c r="AF20" s="28"/>
      <c r="AG20" s="38">
        <v>250</v>
      </c>
      <c r="AH20" s="53"/>
    </row>
    <row r="21" spans="1:34" ht="19.5" customHeight="1">
      <c r="A21" s="25"/>
      <c r="B21" s="50">
        <v>315</v>
      </c>
      <c r="C21" s="104">
        <f>'PP-Innenabmessungen'!M20</f>
        <v>286.2</v>
      </c>
      <c r="D21" s="116">
        <f t="shared" ref="D21:D27" si="19">PI()*(C21*C21)/4000000</f>
        <v>6.4332309139076879E-2</v>
      </c>
      <c r="E21" s="6"/>
      <c r="F21" s="112">
        <f t="shared" si="18"/>
        <v>1.5567769039536619</v>
      </c>
      <c r="G21" s="120">
        <f t="shared" si="0"/>
        <v>100.15105304572197</v>
      </c>
      <c r="H21" s="6"/>
      <c r="I21" s="112">
        <f t="shared" si="1"/>
        <v>1.910979623652646</v>
      </c>
      <c r="J21" s="120">
        <f t="shared" si="2"/>
        <v>122.93773190729881</v>
      </c>
      <c r="K21" s="28"/>
      <c r="L21" s="112">
        <f t="shared" si="3"/>
        <v>2.2096276118296014</v>
      </c>
      <c r="M21" s="120">
        <f t="shared" si="4"/>
        <v>142.15044660646208</v>
      </c>
      <c r="N21" s="28"/>
      <c r="O21" s="112">
        <f t="shared" si="5"/>
        <v>2.4727620263473282</v>
      </c>
      <c r="P21" s="120">
        <f t="shared" si="6"/>
        <v>159.07849110634646</v>
      </c>
      <c r="Q21" s="123"/>
      <c r="R21" s="112">
        <f t="shared" si="7"/>
        <v>2.7106654458215513</v>
      </c>
      <c r="S21" s="120">
        <f t="shared" si="8"/>
        <v>174.38336743320568</v>
      </c>
      <c r="T21" s="123"/>
      <c r="U21" s="112">
        <f t="shared" si="9"/>
        <v>2.9294477297994272</v>
      </c>
      <c r="V21" s="120">
        <f t="shared" si="10"/>
        <v>188.4581369602237</v>
      </c>
      <c r="W21" s="123"/>
      <c r="X21" s="112">
        <f t="shared" si="11"/>
        <v>3.1330904706254659</v>
      </c>
      <c r="Y21" s="120">
        <f t="shared" si="12"/>
        <v>201.55894471697334</v>
      </c>
      <c r="Z21" s="123"/>
      <c r="AA21" s="112">
        <f t="shared" si="13"/>
        <v>3.3243596362185155</v>
      </c>
      <c r="AB21" s="120">
        <f t="shared" si="14"/>
        <v>213.86373180667869</v>
      </c>
      <c r="AC21" s="123"/>
      <c r="AD21" s="112">
        <f>-2*SQRT(8*9.81*($C21/4000)*AD$13/1000)*LOG((($R$9/1000)/(3.71*4*$C21/4000))+(2.51*1.3*0.000001/((4*$C21/4000)*SQRT(8*9.81*($C21/4000)*AD$13/1000))))</f>
        <v>3.5052693023561186</v>
      </c>
      <c r="AE21" s="120">
        <f t="shared" si="16"/>
        <v>225.50206837489017</v>
      </c>
      <c r="AF21" s="28"/>
      <c r="AG21" s="34">
        <v>315</v>
      </c>
      <c r="AH21" s="53"/>
    </row>
    <row r="22" spans="1:34" ht="19.5" customHeight="1">
      <c r="A22" s="25"/>
      <c r="B22" s="52">
        <v>355</v>
      </c>
      <c r="C22" s="66">
        <f>'PP-Innenabmessungen'!M21</f>
        <v>322.60000000000002</v>
      </c>
      <c r="D22" s="117">
        <f t="shared" si="19"/>
        <v>8.1736983767376634E-2</v>
      </c>
      <c r="E22" s="6"/>
      <c r="F22" s="113">
        <f t="shared" ref="F22:F27" si="20">-2*SQRT(8*9.81*($C22/4000)*F$13/1000)*LOG((($R$9/1000)/(3.71*4*$C22/4000))+(2.51*1.3*0.000001/((4*$C22/4000)*SQRT(8*9.81*($C22/4000)*F$13/1000))))</f>
        <v>1.6801553360472654</v>
      </c>
      <c r="G22" s="121">
        <f t="shared" si="0"/>
        <v>137.33082942916658</v>
      </c>
      <c r="H22" s="28"/>
      <c r="I22" s="139">
        <f t="shared" ref="I22:I27" si="21">-2*SQRT(8*9.81*($C22/4000)*I$13/1000)*LOG((($R$9/1000)/(3.71*4*$C22/4000))+(2.51*1.3*0.000001/((4*$C22/4000)*SQRT(8*9.81*($C22/4000)*I$13/1000))))</f>
        <v>2.0621081609946605</v>
      </c>
      <c r="J22" s="121">
        <f t="shared" si="2"/>
        <v>168.55050128179545</v>
      </c>
      <c r="K22" s="28"/>
      <c r="L22" s="139">
        <f t="shared" ref="L22:L27" si="22">-2*SQRT(8*9.81*($C22/4000)*L$13/1000)*LOG((($R$9/1000)/(3.71*4*$C22/4000))+(2.51*1.3*0.000001/((4*$C22/4000)*SQRT(8*9.81*($C22/4000)*L$13/1000))))</f>
        <v>2.3841485310760513</v>
      </c>
      <c r="M22" s="121">
        <f t="shared" si="4"/>
        <v>194.87310978357806</v>
      </c>
      <c r="N22" s="28"/>
      <c r="O22" s="139">
        <f t="shared" ref="O22:O27" si="23">-2*SQRT(8*9.81*($C22/4000)*O$13/1000)*LOG((($R$9/1000)/(3.71*4*$C22/4000))+(2.51*1.3*0.000001/((4*$C22/4000)*SQRT(8*9.81*($C22/4000)*O$13/1000))))</f>
        <v>2.6678910233517907</v>
      </c>
      <c r="P22" s="121">
        <f t="shared" si="6"/>
        <v>218.06536526883517</v>
      </c>
      <c r="Q22" s="123"/>
      <c r="R22" s="139">
        <f t="shared" ref="R22:R27" si="24">-2*SQRT(8*9.81*($C22/4000)*R$13/1000)*LOG((($R$9/1000)/(3.71*4*$C22/4000))+(2.51*1.3*0.000001/((4*$C22/4000)*SQRT(8*9.81*($C22/4000)*R$13/1000))))</f>
        <v>2.9244249670427016</v>
      </c>
      <c r="S22" s="121">
        <f t="shared" si="8"/>
        <v>239.03367606008024</v>
      </c>
      <c r="T22" s="123"/>
      <c r="U22" s="139">
        <f t="shared" ref="U22:U27" si="25">-2*SQRT(8*9.81*($C22/4000)*U$13/1000)*LOG((($R$9/1000)/(3.71*4*$C22/4000))+(2.51*1.3*0.000001/((4*$C22/4000)*SQRT(8*9.81*($C22/4000)*U$13/1000))))</f>
        <v>3.1603393960800719</v>
      </c>
      <c r="V22" s="121">
        <f t="shared" si="10"/>
        <v>258.31660991679774</v>
      </c>
      <c r="W22" s="123"/>
      <c r="X22" s="139">
        <f t="shared" ref="X22:X27" si="26">-2*SQRT(8*9.81*($C22/4000)*X$13/1000)*LOG((($R$9/1000)/(3.71*4*$C22/4000))+(2.51*1.3*0.000001/((4*$C22/4000)*SQRT(8*9.81*($C22/4000)*X$13/1000))))</f>
        <v>3.3799280786282933</v>
      </c>
      <c r="Y22" s="121">
        <f t="shared" si="12"/>
        <v>276.26512649774133</v>
      </c>
      <c r="Z22" s="123"/>
      <c r="AA22" s="139">
        <f t="shared" ref="AA22:AA27" si="27">-2*SQRT(8*9.81*($C22/4000)*AA$13/1000)*LOG((($R$9/1000)/(3.71*4*$C22/4000))+(2.51*1.3*0.000001/((4*$C22/4000)*SQRT(8*9.81*($C22/4000)*AA$13/1000))))</f>
        <v>3.5861738038206199</v>
      </c>
      <c r="AB22" s="121">
        <f t="shared" si="14"/>
        <v>293.12302998987735</v>
      </c>
      <c r="AC22" s="123"/>
      <c r="AD22" s="139">
        <f t="shared" ref="AD22:AD27" si="28">-2*SQRT(8*9.81*($C22/4000)*AD$13/1000)*LOG((($R$9/1000)/(3.71*4*$C22/4000))+(2.51*1.3*0.000001/((4*$C22/4000)*SQRT(8*9.81*($C22/4000)*AD$13/1000))))</f>
        <v>3.7812485041649468</v>
      </c>
      <c r="AE22" s="121">
        <f t="shared" si="16"/>
        <v>309.06784760534742</v>
      </c>
      <c r="AF22" s="28"/>
      <c r="AG22" s="43">
        <v>355</v>
      </c>
      <c r="AH22" s="53"/>
    </row>
    <row r="23" spans="1:34" ht="19.5" customHeight="1">
      <c r="A23" s="25"/>
      <c r="B23" s="50">
        <v>400</v>
      </c>
      <c r="C23" s="104">
        <f>'PP-Innenabmessungen'!M22</f>
        <v>363.6</v>
      </c>
      <c r="D23" s="116">
        <f t="shared" si="19"/>
        <v>0.10383353277603313</v>
      </c>
      <c r="E23" s="6"/>
      <c r="F23" s="112">
        <f t="shared" si="20"/>
        <v>1.8126719027268947</v>
      </c>
      <c r="G23" s="120">
        <f t="shared" si="0"/>
        <v>188.21612742398736</v>
      </c>
      <c r="H23" s="6"/>
      <c r="I23" s="112">
        <f t="shared" si="21"/>
        <v>2.2244275186334468</v>
      </c>
      <c r="J23" s="120">
        <f t="shared" si="2"/>
        <v>230.97016766393605</v>
      </c>
      <c r="K23" s="28"/>
      <c r="L23" s="112">
        <f t="shared" si="22"/>
        <v>2.5715908482446022</v>
      </c>
      <c r="M23" s="120">
        <f t="shared" si="4"/>
        <v>267.01736262775273</v>
      </c>
      <c r="N23" s="28"/>
      <c r="O23" s="112">
        <f t="shared" si="23"/>
        <v>2.87746613232486</v>
      </c>
      <c r="P23" s="120">
        <f t="shared" si="6"/>
        <v>298.77747396267864</v>
      </c>
      <c r="Q23" s="123"/>
      <c r="R23" s="112">
        <f t="shared" si="24"/>
        <v>3.1540090742842941</v>
      </c>
      <c r="S23" s="120">
        <f t="shared" si="8"/>
        <v>327.49190459060418</v>
      </c>
      <c r="T23" s="123"/>
      <c r="U23" s="112">
        <f t="shared" si="25"/>
        <v>3.4083233041785834</v>
      </c>
      <c r="V23" s="120">
        <f t="shared" si="10"/>
        <v>353.89824951574451</v>
      </c>
      <c r="W23" s="123"/>
      <c r="X23" s="112">
        <f t="shared" si="26"/>
        <v>3.6450378464640147</v>
      </c>
      <c r="Y23" s="120">
        <f t="shared" si="12"/>
        <v>378.47715670070249</v>
      </c>
      <c r="Z23" s="123"/>
      <c r="AA23" s="112">
        <f t="shared" si="27"/>
        <v>3.8673683439084861</v>
      </c>
      <c r="AB23" s="120">
        <f t="shared" si="14"/>
        <v>401.56251769421476</v>
      </c>
      <c r="AC23" s="123"/>
      <c r="AD23" s="112">
        <f t="shared" si="28"/>
        <v>4.0776562592468117</v>
      </c>
      <c r="AE23" s="120">
        <f t="shared" si="16"/>
        <v>423.3974548439005</v>
      </c>
      <c r="AF23" s="28"/>
      <c r="AG23" s="34">
        <v>400</v>
      </c>
      <c r="AH23" s="53"/>
    </row>
    <row r="24" spans="1:34" ht="19.5" customHeight="1">
      <c r="A24" s="25"/>
      <c r="B24" s="52">
        <v>450</v>
      </c>
      <c r="C24" s="66">
        <f>'PP-Innenabmessungen'!M23</f>
        <v>409</v>
      </c>
      <c r="D24" s="117">
        <f t="shared" si="19"/>
        <v>0.13138219017128855</v>
      </c>
      <c r="E24" s="6"/>
      <c r="F24" s="113">
        <f t="shared" si="20"/>
        <v>1.9526331385396534</v>
      </c>
      <c r="G24" s="121">
        <f t="shared" si="0"/>
        <v>256.54121834237674</v>
      </c>
      <c r="H24" s="28"/>
      <c r="I24" s="139">
        <f t="shared" si="21"/>
        <v>2.3958633770423354</v>
      </c>
      <c r="J24" s="121">
        <f t="shared" si="2"/>
        <v>314.77377782700171</v>
      </c>
      <c r="K24" s="28"/>
      <c r="L24" s="139">
        <f t="shared" si="22"/>
        <v>2.7695591966116928</v>
      </c>
      <c r="M24" s="121">
        <f t="shared" si="4"/>
        <v>363.87075305987855</v>
      </c>
      <c r="N24" s="28"/>
      <c r="O24" s="139">
        <f t="shared" si="23"/>
        <v>3.0988091517172101</v>
      </c>
      <c r="P24" s="121">
        <f t="shared" si="6"/>
        <v>407.12833327543984</v>
      </c>
      <c r="Q24" s="123"/>
      <c r="R24" s="139">
        <f t="shared" si="24"/>
        <v>3.3964838714866774</v>
      </c>
      <c r="S24" s="121">
        <f t="shared" si="8"/>
        <v>446.23748991737705</v>
      </c>
      <c r="T24" s="123"/>
      <c r="U24" s="139">
        <f t="shared" si="25"/>
        <v>3.6702304275802486</v>
      </c>
      <c r="V24" s="121">
        <f t="shared" si="10"/>
        <v>482.20291200879791</v>
      </c>
      <c r="W24" s="123"/>
      <c r="X24" s="139">
        <f t="shared" si="26"/>
        <v>3.9250318968828926</v>
      </c>
      <c r="Y24" s="121">
        <f t="shared" si="12"/>
        <v>515.67928710464162</v>
      </c>
      <c r="Z24" s="123"/>
      <c r="AA24" s="139">
        <f t="shared" si="27"/>
        <v>4.1643498325405126</v>
      </c>
      <c r="AB24" s="121">
        <f t="shared" si="14"/>
        <v>547.12140163861125</v>
      </c>
      <c r="AC24" s="123"/>
      <c r="AD24" s="139">
        <f t="shared" si="28"/>
        <v>4.3907047345677706</v>
      </c>
      <c r="AE24" s="121">
        <f t="shared" si="16"/>
        <v>576.86040442295985</v>
      </c>
      <c r="AF24" s="28"/>
      <c r="AG24" s="43">
        <v>450</v>
      </c>
      <c r="AH24" s="53"/>
    </row>
    <row r="25" spans="1:34" ht="19.5" customHeight="1">
      <c r="A25" s="25"/>
      <c r="B25" s="50">
        <v>500</v>
      </c>
      <c r="C25" s="104">
        <f>'PP-Innenabmessungen'!M24</f>
        <v>454.4</v>
      </c>
      <c r="D25" s="116">
        <f t="shared" si="19"/>
        <v>0.16216851012348055</v>
      </c>
      <c r="E25" s="6"/>
      <c r="F25" s="112">
        <f t="shared" si="20"/>
        <v>2.0865041838464422</v>
      </c>
      <c r="G25" s="120">
        <f t="shared" si="0"/>
        <v>338.36527486078626</v>
      </c>
      <c r="H25" s="6"/>
      <c r="I25" s="112">
        <f t="shared" si="21"/>
        <v>2.5598375045543116</v>
      </c>
      <c r="J25" s="120">
        <f t="shared" si="2"/>
        <v>415.12503427178103</v>
      </c>
      <c r="K25" s="28"/>
      <c r="L25" s="112">
        <f t="shared" si="22"/>
        <v>2.9589098113969095</v>
      </c>
      <c r="M25" s="120">
        <f t="shared" si="4"/>
        <v>479.84199570398562</v>
      </c>
      <c r="N25" s="28"/>
      <c r="O25" s="112">
        <f t="shared" si="23"/>
        <v>3.3105161100963958</v>
      </c>
      <c r="P25" s="120">
        <f t="shared" si="6"/>
        <v>536.86146531411282</v>
      </c>
      <c r="Q25" s="123"/>
      <c r="R25" s="112">
        <f t="shared" si="24"/>
        <v>3.6284020469480214</v>
      </c>
      <c r="S25" s="120">
        <f t="shared" si="8"/>
        <v>588.41255408254779</v>
      </c>
      <c r="T25" s="123"/>
      <c r="U25" s="112">
        <f t="shared" si="25"/>
        <v>3.9207344367722827</v>
      </c>
      <c r="V25" s="120">
        <f t="shared" si="10"/>
        <v>635.81966220118466</v>
      </c>
      <c r="W25" s="123"/>
      <c r="X25" s="112">
        <f t="shared" si="26"/>
        <v>4.192834972169031</v>
      </c>
      <c r="Y25" s="120">
        <f t="shared" si="12"/>
        <v>679.94580063027672</v>
      </c>
      <c r="Z25" s="123"/>
      <c r="AA25" s="112">
        <f t="shared" si="27"/>
        <v>4.4484003964195571</v>
      </c>
      <c r="AB25" s="120">
        <f t="shared" si="14"/>
        <v>721.39046472005987</v>
      </c>
      <c r="AC25" s="123"/>
      <c r="AD25" s="112">
        <f t="shared" si="28"/>
        <v>4.6901224426809875</v>
      </c>
      <c r="AE25" s="120">
        <f t="shared" si="16"/>
        <v>760.59016882627509</v>
      </c>
      <c r="AF25" s="28"/>
      <c r="AG25" s="34">
        <v>500</v>
      </c>
      <c r="AH25" s="53"/>
    </row>
    <row r="26" spans="1:34" ht="19.5" customHeight="1">
      <c r="A26" s="25"/>
      <c r="B26" s="134">
        <v>630</v>
      </c>
      <c r="C26" s="66">
        <f>'PP-Innenabmessungen'!M25</f>
        <v>572.6</v>
      </c>
      <c r="D26" s="117">
        <f t="shared" si="19"/>
        <v>0.25750909273572553</v>
      </c>
      <c r="E26" s="6"/>
      <c r="F26" s="113">
        <f t="shared" si="20"/>
        <v>2.4119158478156213</v>
      </c>
      <c r="G26" s="121">
        <f t="shared" si="0"/>
        <v>621.09026172591882</v>
      </c>
      <c r="H26" s="28"/>
      <c r="I26" s="139">
        <f t="shared" si="21"/>
        <v>2.9584169730724166</v>
      </c>
      <c r="J26" s="121">
        <f t="shared" si="2"/>
        <v>761.81927066984929</v>
      </c>
      <c r="K26" s="28"/>
      <c r="L26" s="139">
        <f t="shared" si="22"/>
        <v>3.4191693206177081</v>
      </c>
      <c r="M26" s="121">
        <f t="shared" si="4"/>
        <v>880.46718966209301</v>
      </c>
      <c r="N26" s="28"/>
      <c r="O26" s="139">
        <f t="shared" si="23"/>
        <v>3.8251151991953947</v>
      </c>
      <c r="P26" s="121">
        <f t="shared" si="6"/>
        <v>985.00194455444012</v>
      </c>
      <c r="Q26" s="123"/>
      <c r="R26" s="139">
        <f t="shared" si="24"/>
        <v>4.1921269215644257</v>
      </c>
      <c r="S26" s="121">
        <f t="shared" si="8"/>
        <v>1079.5108002050654</v>
      </c>
      <c r="T26" s="123"/>
      <c r="U26" s="139">
        <f t="shared" si="25"/>
        <v>4.5296345212361144</v>
      </c>
      <c r="V26" s="121">
        <f t="shared" si="10"/>
        <v>1166.4220759879342</v>
      </c>
      <c r="W26" s="123"/>
      <c r="X26" s="139">
        <f t="shared" si="26"/>
        <v>4.8437826944252436</v>
      </c>
      <c r="Y26" s="121">
        <f t="shared" si="12"/>
        <v>1247.3180870504525</v>
      </c>
      <c r="Z26" s="123"/>
      <c r="AA26" s="139">
        <f t="shared" si="27"/>
        <v>5.1388398175075896</v>
      </c>
      <c r="AB26" s="121">
        <f t="shared" si="14"/>
        <v>1323.2979791206008</v>
      </c>
      <c r="AC26" s="123"/>
      <c r="AD26" s="139">
        <f t="shared" si="28"/>
        <v>5.4179138110196323</v>
      </c>
      <c r="AE26" s="121">
        <f t="shared" si="16"/>
        <v>1395.1620699960226</v>
      </c>
      <c r="AF26" s="28"/>
      <c r="AG26" s="87">
        <v>630</v>
      </c>
      <c r="AH26" s="53"/>
    </row>
    <row r="27" spans="1:34" ht="19.5" customHeight="1" thickBot="1">
      <c r="A27" s="25"/>
      <c r="B27" s="135">
        <v>800</v>
      </c>
      <c r="C27" s="109">
        <f>'PP-Innenabmessungen'!M26</f>
        <v>727.2</v>
      </c>
      <c r="D27" s="118">
        <f t="shared" si="19"/>
        <v>0.41533413110413253</v>
      </c>
      <c r="E27" s="6"/>
      <c r="F27" s="114">
        <f t="shared" si="20"/>
        <v>2.7990043285548407</v>
      </c>
      <c r="G27" s="122">
        <f t="shared" si="0"/>
        <v>1162.5220307570307</v>
      </c>
      <c r="H27" s="6"/>
      <c r="I27" s="114">
        <f t="shared" si="21"/>
        <v>3.4325325679795711</v>
      </c>
      <c r="J27" s="122">
        <f t="shared" si="2"/>
        <v>1425.6479316084319</v>
      </c>
      <c r="K27" s="28"/>
      <c r="L27" s="114">
        <f t="shared" si="22"/>
        <v>3.9666490745852205</v>
      </c>
      <c r="M27" s="122">
        <f t="shared" si="4"/>
        <v>1647.484746787864</v>
      </c>
      <c r="N27" s="28"/>
      <c r="O27" s="114">
        <f t="shared" si="23"/>
        <v>4.4372285434499164</v>
      </c>
      <c r="P27" s="122">
        <f t="shared" si="6"/>
        <v>1842.9324616042265</v>
      </c>
      <c r="Q27" s="123"/>
      <c r="R27" s="114">
        <f t="shared" si="24"/>
        <v>4.8626726061824046</v>
      </c>
      <c r="S27" s="122">
        <f t="shared" si="8"/>
        <v>2019.6339017326368</v>
      </c>
      <c r="T27" s="123"/>
      <c r="U27" s="114">
        <f t="shared" si="25"/>
        <v>5.2539137146395953</v>
      </c>
      <c r="V27" s="122">
        <f t="shared" si="10"/>
        <v>2182.1296875659218</v>
      </c>
      <c r="W27" s="123"/>
      <c r="X27" s="114">
        <f t="shared" si="26"/>
        <v>5.6180754231741332</v>
      </c>
      <c r="Y27" s="122">
        <f t="shared" si="12"/>
        <v>2333.3784743615101</v>
      </c>
      <c r="Z27" s="123"/>
      <c r="AA27" s="114">
        <f t="shared" si="27"/>
        <v>5.960105999628829</v>
      </c>
      <c r="AB27" s="122">
        <f t="shared" si="14"/>
        <v>2475.4354466443669</v>
      </c>
      <c r="AC27" s="123"/>
      <c r="AD27" s="114">
        <f t="shared" si="28"/>
        <v>6.2836083750221725</v>
      </c>
      <c r="AE27" s="122">
        <f t="shared" si="16"/>
        <v>2609.7970246384839</v>
      </c>
      <c r="AF27" s="28"/>
      <c r="AG27" s="108">
        <v>800</v>
      </c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 t="s">
        <v>26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10</v>
      </c>
      <c r="C29" s="49"/>
      <c r="D29" s="49"/>
      <c r="AC29" s="123"/>
    </row>
  </sheetData>
  <mergeCells count="3">
    <mergeCell ref="H1:AD1"/>
    <mergeCell ref="H2:AD4"/>
    <mergeCell ref="U9:AD9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4D35-003D-472A-9797-E4299C740401}">
  <sheetPr>
    <tabColor theme="0" tint="-0.14999847407452621"/>
  </sheetPr>
  <dimension ref="A1:AH29"/>
  <sheetViews>
    <sheetView showGridLines="0" view="pageBreakPreview" zoomScaleNormal="80" zoomScaleSheetLayoutView="100" zoomScalePageLayoutView="86" workbookViewId="0">
      <selection activeCell="H1" sqref="H1:AD4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143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43"/>
      <c r="AF1" s="143"/>
      <c r="AG1" s="71" t="s">
        <v>82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144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44"/>
      <c r="AF2" s="144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144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44"/>
      <c r="AF3" s="144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144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44"/>
      <c r="AF4" s="144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5.35">
      <c r="A9" s="131"/>
      <c r="B9" s="147" t="s">
        <v>47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5" t="s">
        <v>57</v>
      </c>
      <c r="Y9" s="146"/>
      <c r="Z9" s="146"/>
      <c r="AA9" s="146"/>
      <c r="AB9" s="146"/>
      <c r="AC9" s="146"/>
      <c r="AD9" s="146"/>
      <c r="AE9" s="146"/>
      <c r="AF9" s="152"/>
      <c r="AG9" s="145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21.25" customHeight="1" thickBot="1">
      <c r="A12" s="25"/>
      <c r="B12" s="180"/>
      <c r="E12" s="16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3"/>
    </row>
    <row r="13" spans="1:34" s="125" customFormat="1" ht="23.7" thickBot="1">
      <c r="A13" s="124"/>
      <c r="B13" s="226" t="s">
        <v>43</v>
      </c>
      <c r="C13" s="227"/>
      <c r="D13" s="227"/>
      <c r="E13" s="227"/>
      <c r="F13" s="228"/>
      <c r="G13" s="164"/>
      <c r="H13" s="223" t="s">
        <v>51</v>
      </c>
      <c r="I13" s="224"/>
      <c r="J13" s="224"/>
      <c r="K13" s="225"/>
      <c r="AG13" s="129"/>
      <c r="AH13" s="130"/>
    </row>
    <row r="14" spans="1:34" ht="18" customHeight="1">
      <c r="A14" s="25"/>
      <c r="B14" s="229" t="s">
        <v>44</v>
      </c>
      <c r="C14" s="230"/>
      <c r="D14" s="230"/>
      <c r="E14" s="230"/>
      <c r="F14" s="231"/>
      <c r="G14" s="6"/>
      <c r="H14" s="208" t="s">
        <v>48</v>
      </c>
      <c r="I14" s="209"/>
      <c r="J14" s="209"/>
      <c r="K14" s="210"/>
      <c r="N14" s="6"/>
      <c r="AF14" s="6"/>
      <c r="AG14" s="6"/>
      <c r="AH14" s="27"/>
    </row>
    <row r="15" spans="1:34" ht="17.7">
      <c r="A15" s="25"/>
      <c r="B15" s="232" t="s">
        <v>42</v>
      </c>
      <c r="C15" s="233"/>
      <c r="D15" s="233"/>
      <c r="E15" s="233"/>
      <c r="F15" s="234"/>
      <c r="G15" s="6"/>
      <c r="H15" s="211" t="s">
        <v>49</v>
      </c>
      <c r="I15" s="212"/>
      <c r="J15" s="212"/>
      <c r="K15" s="2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7"/>
    </row>
    <row r="16" spans="1:34" ht="19.5" customHeight="1">
      <c r="A16" s="25"/>
      <c r="B16" s="235" t="s">
        <v>45</v>
      </c>
      <c r="C16" s="236"/>
      <c r="D16" s="236"/>
      <c r="E16" s="236"/>
      <c r="F16" s="237"/>
      <c r="G16" s="6"/>
      <c r="H16" s="217" t="s">
        <v>53</v>
      </c>
      <c r="I16" s="218"/>
      <c r="J16" s="218"/>
      <c r="K16" s="21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3"/>
    </row>
    <row r="17" spans="1:34" ht="19.5" customHeight="1">
      <c r="A17" s="25"/>
      <c r="B17" s="238" t="s">
        <v>46</v>
      </c>
      <c r="C17" s="239"/>
      <c r="D17" s="239"/>
      <c r="E17" s="239"/>
      <c r="F17" s="240"/>
      <c r="G17" s="6"/>
      <c r="H17" s="211" t="s">
        <v>50</v>
      </c>
      <c r="I17" s="212"/>
      <c r="J17" s="212"/>
      <c r="K17" s="2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3"/>
    </row>
    <row r="18" spans="1:34" ht="19.5" customHeight="1" thickBot="1">
      <c r="A18" s="25"/>
      <c r="B18" s="214" t="s">
        <v>52</v>
      </c>
      <c r="C18" s="215"/>
      <c r="D18" s="215"/>
      <c r="E18" s="215"/>
      <c r="F18" s="216"/>
      <c r="G18" s="6"/>
      <c r="H18" s="220"/>
      <c r="I18" s="221"/>
      <c r="J18" s="221"/>
      <c r="K18" s="2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3"/>
    </row>
    <row r="19" spans="1:34" ht="19.5" customHeight="1">
      <c r="A19" s="25"/>
      <c r="B19" s="182" t="s">
        <v>55</v>
      </c>
      <c r="E19" s="16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3"/>
    </row>
    <row r="20" spans="1:34" ht="19.5" customHeight="1">
      <c r="A20" s="25"/>
      <c r="B20" s="181" t="s">
        <v>56</v>
      </c>
      <c r="E20" s="16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3"/>
    </row>
    <row r="21" spans="1:34" ht="19.5" customHeight="1">
      <c r="A21" s="2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53"/>
    </row>
    <row r="22" spans="1:34" ht="19.5" customHeight="1">
      <c r="A22" s="25"/>
      <c r="H22" s="2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53"/>
    </row>
    <row r="23" spans="1:34" ht="19.5" customHeight="1">
      <c r="A23" s="2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3"/>
    </row>
    <row r="24" spans="1:34" ht="19.5" customHeight="1">
      <c r="A24" s="25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3"/>
    </row>
    <row r="25" spans="1:34" ht="19.5" customHeight="1">
      <c r="A25" s="2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3"/>
    </row>
    <row r="26" spans="1:34" ht="19.5" customHeight="1">
      <c r="A26" s="25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3"/>
    </row>
    <row r="27" spans="1:34" ht="19.5" customHeight="1">
      <c r="A27" s="2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10</v>
      </c>
      <c r="C29" s="49"/>
      <c r="D29" s="49"/>
      <c r="AC29" s="123"/>
    </row>
  </sheetData>
  <mergeCells count="14">
    <mergeCell ref="H1:AD1"/>
    <mergeCell ref="H2:AD4"/>
    <mergeCell ref="H14:K14"/>
    <mergeCell ref="H15:K15"/>
    <mergeCell ref="B18:F18"/>
    <mergeCell ref="H16:K16"/>
    <mergeCell ref="H17:K17"/>
    <mergeCell ref="H18:K18"/>
    <mergeCell ref="H13:K13"/>
    <mergeCell ref="B13:F13"/>
    <mergeCell ref="B14:F14"/>
    <mergeCell ref="B15:F15"/>
    <mergeCell ref="B16:F16"/>
    <mergeCell ref="B17:F17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D1B1-C0DB-414D-A118-76E051AA3496}">
  <sheetPr>
    <tabColor theme="0" tint="-0.14999847407452621"/>
  </sheetPr>
  <dimension ref="A1:AH29"/>
  <sheetViews>
    <sheetView showGridLines="0" view="pageBreakPreview" zoomScaleNormal="80" zoomScaleSheetLayoutView="100" zoomScalePageLayoutView="86" workbookViewId="0">
      <selection activeCell="S6" sqref="S6"/>
    </sheetView>
  </sheetViews>
  <sheetFormatPr baseColWidth="10" defaultRowHeight="12.7"/>
  <cols>
    <col min="1" max="1" width="1.29296875" customWidth="1"/>
    <col min="2" max="2" width="4.29296875" customWidth="1"/>
    <col min="3" max="3" width="6.9375" bestFit="1" customWidth="1"/>
    <col min="4" max="4" width="6.76171875" bestFit="1" customWidth="1"/>
    <col min="5" max="5" width="2.703125" customWidth="1"/>
    <col min="6" max="6" width="6.3515625" bestFit="1" customWidth="1"/>
    <col min="7" max="7" width="6.29296875" bestFit="1" customWidth="1"/>
    <col min="8" max="8" width="1.703125" customWidth="1"/>
    <col min="9" max="9" width="6.3515625" bestFit="1" customWidth="1"/>
    <col min="10" max="10" width="6.29296875" bestFit="1" customWidth="1"/>
    <col min="11" max="11" width="1.703125" customWidth="1"/>
    <col min="12" max="12" width="6.3515625" bestFit="1" customWidth="1"/>
    <col min="13" max="13" width="6.29296875" bestFit="1" customWidth="1"/>
    <col min="14" max="14" width="1.703125" customWidth="1"/>
    <col min="15" max="15" width="6.3515625" bestFit="1" customWidth="1"/>
    <col min="16" max="16" width="6.29296875" bestFit="1" customWidth="1"/>
    <col min="17" max="17" width="1.703125" customWidth="1"/>
    <col min="18" max="18" width="6.3515625" bestFit="1" customWidth="1"/>
    <col min="19" max="19" width="6.29296875" bestFit="1" customWidth="1"/>
    <col min="20" max="20" width="1.703125" customWidth="1"/>
    <col min="21" max="21" width="6.3515625" bestFit="1" customWidth="1"/>
    <col min="22" max="22" width="6.29296875" bestFit="1" customWidth="1"/>
    <col min="23" max="23" width="1.703125" customWidth="1"/>
    <col min="24" max="24" width="6.3515625" bestFit="1" customWidth="1"/>
    <col min="25" max="25" width="6.29296875" bestFit="1" customWidth="1"/>
    <col min="26" max="26" width="1.703125" customWidth="1"/>
    <col min="27" max="27" width="6.3515625" bestFit="1" customWidth="1"/>
    <col min="28" max="28" width="6.29296875" bestFit="1" customWidth="1"/>
    <col min="29" max="29" width="1.703125" customWidth="1"/>
    <col min="30" max="30" width="6.3515625" bestFit="1" customWidth="1"/>
    <col min="31" max="31" width="6.29296875" bestFit="1" customWidth="1"/>
    <col min="32" max="32" width="1.703125" customWidth="1"/>
    <col min="33" max="33" width="4.46875" customWidth="1"/>
    <col min="34" max="34" width="1.46875" customWidth="1"/>
    <col min="35" max="35" width="0.9375" customWidth="1"/>
  </cols>
  <sheetData>
    <row r="1" spans="1:34" s="3" customFormat="1" ht="18" customHeight="1">
      <c r="A1" s="1"/>
      <c r="B1" s="2"/>
      <c r="C1" s="2"/>
      <c r="D1" s="2"/>
      <c r="E1" s="2"/>
      <c r="F1" s="2"/>
      <c r="G1" s="187"/>
      <c r="H1" s="199" t="s">
        <v>25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87"/>
      <c r="AF1" s="187"/>
      <c r="AG1" s="71" t="s">
        <v>81</v>
      </c>
      <c r="AH1" s="69"/>
    </row>
    <row r="2" spans="1:34" s="3" customFormat="1" ht="18" customHeight="1">
      <c r="A2" s="4"/>
      <c r="B2" s="5"/>
      <c r="C2" s="5"/>
      <c r="D2" s="5"/>
      <c r="E2" s="5"/>
      <c r="F2" s="5"/>
      <c r="G2" s="186"/>
      <c r="H2" s="198" t="s">
        <v>54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86"/>
      <c r="AF2" s="186"/>
      <c r="AH2" s="70"/>
    </row>
    <row r="3" spans="1:34" s="3" customFormat="1" ht="18" customHeight="1">
      <c r="A3" s="4"/>
      <c r="B3" s="5"/>
      <c r="C3" s="5"/>
      <c r="D3" s="5"/>
      <c r="E3" s="5"/>
      <c r="F3" s="5"/>
      <c r="G3" s="186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86"/>
      <c r="AF3" s="186"/>
      <c r="AH3" s="70"/>
    </row>
    <row r="4" spans="1:34" s="3" customFormat="1" ht="18" customHeight="1">
      <c r="A4" s="4"/>
      <c r="B4" s="5"/>
      <c r="C4" s="5"/>
      <c r="D4" s="5"/>
      <c r="E4" s="5"/>
      <c r="F4" s="5"/>
      <c r="G4" s="186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86"/>
      <c r="AF4" s="186"/>
      <c r="AH4" s="70"/>
    </row>
    <row r="5" spans="1:34" s="3" customFormat="1" ht="18" customHeight="1">
      <c r="A5" s="4"/>
      <c r="B5" s="8" t="s">
        <v>7</v>
      </c>
      <c r="C5" s="8"/>
      <c r="D5" s="8"/>
      <c r="E5" s="8"/>
      <c r="F5" s="8"/>
      <c r="G5" s="8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H5" s="70"/>
    </row>
    <row r="6" spans="1:34" s="3" customFormat="1" ht="18" customHeight="1">
      <c r="A6" s="4"/>
      <c r="B6" s="10" t="s">
        <v>8</v>
      </c>
      <c r="C6" s="10"/>
      <c r="D6" s="10"/>
      <c r="E6" s="10"/>
      <c r="F6" s="10"/>
      <c r="G6" s="10"/>
      <c r="H6" s="10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70"/>
    </row>
    <row r="7" spans="1:34" s="3" customFormat="1" ht="8.25" customHeight="1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59"/>
    </row>
    <row r="8" spans="1:34" s="3" customFormat="1" ht="9" customHeight="1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/>
    </row>
    <row r="9" spans="1:34" ht="15.35">
      <c r="A9" s="131"/>
      <c r="B9" s="147" t="s">
        <v>59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5"/>
      <c r="Y9" s="188"/>
      <c r="Z9" s="188"/>
      <c r="AA9" s="188"/>
      <c r="AB9" s="188"/>
      <c r="AC9" s="188"/>
      <c r="AD9" s="188"/>
      <c r="AE9" s="188"/>
      <c r="AF9" s="152"/>
      <c r="AG9" s="185"/>
      <c r="AH9" s="16"/>
    </row>
    <row r="10" spans="1:34" ht="12.75" customHeight="1">
      <c r="H10" s="18"/>
      <c r="I10" s="18"/>
      <c r="J10" s="18"/>
      <c r="K10" s="18"/>
      <c r="L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15.35">
      <c r="A11" s="20"/>
      <c r="B11" s="21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21.25" customHeight="1" thickBot="1">
      <c r="A12" s="25"/>
      <c r="B12" s="180"/>
      <c r="E12" s="16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3"/>
    </row>
    <row r="13" spans="1:34" s="125" customFormat="1" ht="23.7" customHeight="1" thickBot="1">
      <c r="A13" s="124"/>
      <c r="B13" s="226" t="s">
        <v>60</v>
      </c>
      <c r="C13" s="227"/>
      <c r="D13" s="227"/>
      <c r="E13" s="227"/>
      <c r="F13" s="228"/>
      <c r="G13" s="164"/>
      <c r="H13" s="223" t="s">
        <v>61</v>
      </c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5"/>
      <c r="AG13" s="129"/>
      <c r="AH13" s="130"/>
    </row>
    <row r="14" spans="1:34" ht="18" customHeight="1">
      <c r="A14" s="25"/>
      <c r="B14" s="229" t="s">
        <v>62</v>
      </c>
      <c r="C14" s="230"/>
      <c r="D14" s="230"/>
      <c r="E14" s="230"/>
      <c r="F14" s="231"/>
      <c r="G14" s="6"/>
      <c r="H14" s="253" t="s">
        <v>63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5"/>
      <c r="AF14" s="6"/>
      <c r="AG14" s="6"/>
      <c r="AH14" s="27"/>
    </row>
    <row r="15" spans="1:34" ht="17.7">
      <c r="A15" s="25"/>
      <c r="B15" s="232" t="s">
        <v>64</v>
      </c>
      <c r="C15" s="233"/>
      <c r="D15" s="233"/>
      <c r="E15" s="233"/>
      <c r="F15" s="234"/>
      <c r="G15" s="6"/>
      <c r="H15" s="241" t="s">
        <v>65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E15" s="6"/>
      <c r="AF15" s="6"/>
      <c r="AG15" s="6"/>
      <c r="AH15" s="27"/>
    </row>
    <row r="16" spans="1:34" ht="19.5" customHeight="1">
      <c r="A16" s="25"/>
      <c r="B16" s="235" t="s">
        <v>66</v>
      </c>
      <c r="C16" s="236"/>
      <c r="D16" s="236"/>
      <c r="E16" s="236"/>
      <c r="F16" s="237"/>
      <c r="G16" s="6"/>
      <c r="H16" s="250" t="s">
        <v>67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2"/>
      <c r="AE16" s="6"/>
      <c r="AF16" s="6"/>
      <c r="AG16" s="6"/>
      <c r="AH16" s="53"/>
    </row>
    <row r="17" spans="1:34" ht="19.5" customHeight="1">
      <c r="A17" s="25"/>
      <c r="B17" s="232" t="s">
        <v>68</v>
      </c>
      <c r="C17" s="233"/>
      <c r="D17" s="233"/>
      <c r="E17" s="233"/>
      <c r="F17" s="234"/>
      <c r="G17" s="6"/>
      <c r="H17" s="241" t="s">
        <v>69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3"/>
      <c r="AE17" s="6"/>
      <c r="AF17" s="6"/>
      <c r="AG17" s="6"/>
      <c r="AH17" s="53"/>
    </row>
    <row r="18" spans="1:34" ht="19.5" customHeight="1">
      <c r="A18" s="25"/>
      <c r="B18" s="235" t="s">
        <v>70</v>
      </c>
      <c r="C18" s="236"/>
      <c r="D18" s="236"/>
      <c r="E18" s="236"/>
      <c r="F18" s="237"/>
      <c r="G18" s="6"/>
      <c r="H18" s="250" t="s">
        <v>71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2"/>
      <c r="AE18" s="6"/>
      <c r="AF18" s="6"/>
      <c r="AG18" s="6"/>
      <c r="AH18" s="53"/>
    </row>
    <row r="19" spans="1:34" ht="19.5" customHeight="1">
      <c r="A19" s="25"/>
      <c r="B19" s="232" t="s">
        <v>72</v>
      </c>
      <c r="C19" s="233"/>
      <c r="D19" s="233"/>
      <c r="E19" s="233"/>
      <c r="F19" s="234"/>
      <c r="G19" s="6"/>
      <c r="H19" s="241" t="s">
        <v>73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3"/>
      <c r="AE19" s="6"/>
      <c r="AF19" s="6"/>
      <c r="AG19" s="6"/>
      <c r="AH19" s="53"/>
    </row>
    <row r="20" spans="1:34" ht="19.5" customHeight="1">
      <c r="A20" s="25"/>
      <c r="B20" s="235" t="s">
        <v>74</v>
      </c>
      <c r="C20" s="236"/>
      <c r="D20" s="236"/>
      <c r="E20" s="236"/>
      <c r="F20" s="237"/>
      <c r="G20" s="6"/>
      <c r="H20" s="250" t="s">
        <v>75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2"/>
      <c r="AE20" s="6"/>
      <c r="AF20" s="6"/>
      <c r="AG20" s="6"/>
      <c r="AH20" s="53"/>
    </row>
    <row r="21" spans="1:34" ht="19.5" customHeight="1">
      <c r="A21" s="25"/>
      <c r="B21" s="232" t="s">
        <v>76</v>
      </c>
      <c r="C21" s="233"/>
      <c r="D21" s="233"/>
      <c r="E21" s="233"/>
      <c r="F21" s="234"/>
      <c r="G21" s="6"/>
      <c r="H21" s="241" t="s">
        <v>77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3"/>
      <c r="AE21" s="6"/>
      <c r="AF21" s="6"/>
      <c r="AG21" s="6"/>
      <c r="AH21" s="53"/>
    </row>
    <row r="22" spans="1:34" ht="19.5" customHeight="1" thickBot="1">
      <c r="A22" s="25"/>
      <c r="B22" s="244" t="s">
        <v>78</v>
      </c>
      <c r="C22" s="245"/>
      <c r="D22" s="245"/>
      <c r="E22" s="245"/>
      <c r="F22" s="246"/>
      <c r="G22" s="6"/>
      <c r="H22" s="247" t="s">
        <v>79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9"/>
      <c r="AE22" s="6"/>
      <c r="AF22" s="6"/>
      <c r="AG22" s="6"/>
      <c r="AH22" s="53"/>
    </row>
    <row r="23" spans="1:34" ht="19.5" customHeight="1">
      <c r="A23" s="2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53"/>
    </row>
    <row r="24" spans="1:34" ht="19.5" customHeight="1">
      <c r="A24" s="25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53"/>
    </row>
    <row r="25" spans="1:34" ht="19.5" customHeight="1">
      <c r="A25" s="2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53"/>
    </row>
    <row r="26" spans="1:34" ht="19.5" customHeight="1">
      <c r="A26" s="25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3"/>
    </row>
    <row r="27" spans="1:34" ht="19.5" customHeight="1">
      <c r="A27" s="2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53"/>
    </row>
    <row r="28" spans="1:34">
      <c r="A28" s="46"/>
      <c r="B28" s="13"/>
      <c r="C28" s="13"/>
      <c r="D28" s="13"/>
      <c r="E28" s="47"/>
      <c r="F28" s="65"/>
      <c r="G28" s="55"/>
      <c r="H28" s="56"/>
      <c r="I28" s="56"/>
      <c r="J28" s="55"/>
      <c r="K28" s="56"/>
      <c r="L28" s="56"/>
      <c r="M28" s="56"/>
      <c r="N28" s="56"/>
      <c r="O28" s="56"/>
      <c r="P28" s="55"/>
      <c r="Q28" s="55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7"/>
      <c r="AG28" s="47"/>
      <c r="AH28" s="48"/>
    </row>
    <row r="29" spans="1:34">
      <c r="B29" s="49" t="s">
        <v>80</v>
      </c>
      <c r="C29" s="49"/>
      <c r="D29" s="49"/>
      <c r="AC29" s="123"/>
    </row>
  </sheetData>
  <mergeCells count="22">
    <mergeCell ref="H1:AD1"/>
    <mergeCell ref="H2:AD4"/>
    <mergeCell ref="B13:F13"/>
    <mergeCell ref="H13:AD13"/>
    <mergeCell ref="B14:F14"/>
    <mergeCell ref="H14:AD14"/>
    <mergeCell ref="B15:F15"/>
    <mergeCell ref="H15:AD15"/>
    <mergeCell ref="B16:F16"/>
    <mergeCell ref="H16:AD16"/>
    <mergeCell ref="B17:F17"/>
    <mergeCell ref="H17:AD17"/>
    <mergeCell ref="B21:F21"/>
    <mergeCell ref="H21:AD21"/>
    <mergeCell ref="B22:F22"/>
    <mergeCell ref="H22:AD22"/>
    <mergeCell ref="B18:F18"/>
    <mergeCell ref="H18:AD18"/>
    <mergeCell ref="B19:F19"/>
    <mergeCell ref="H19:AD19"/>
    <mergeCell ref="B20:F20"/>
    <mergeCell ref="H20:AD20"/>
  </mergeCells>
  <pageMargins left="0.79000000000000015" right="0.79000000000000015" top="0.39000000000000007" bottom="0.39000000000000007" header="0.2" footer="0.24000000000000002"/>
  <pageSetup paperSize="9" scale="80" orientation="landscape" r:id="rId1"/>
  <headerFooter>
    <oddFooter xml:space="preserve">&amp;CGeschäftsstelle VKR  Schachenallee 29C CH-5000 Aarau
Tel. +41 (0)62 834 00 60 www.vkr.ch  info@vkr.ch
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E17FCBCEC5C64783E08D059B329B72" ma:contentTypeVersion="11" ma:contentTypeDescription="Ein neues Dokument erstellen." ma:contentTypeScope="" ma:versionID="9bc78d5134a7cc4e2c86cc806ec22e51">
  <xsd:schema xmlns:xsd="http://www.w3.org/2001/XMLSchema" xmlns:xs="http://www.w3.org/2001/XMLSchema" xmlns:p="http://schemas.microsoft.com/office/2006/metadata/properties" xmlns:ns2="1532ef05-6bb4-472a-beb6-f45ab5858e2f" xmlns:ns3="c62eea95-94b2-43ca-b545-2b8ce9e40c5d" targetNamespace="http://schemas.microsoft.com/office/2006/metadata/properties" ma:root="true" ma:fieldsID="070ccdfc371b184a3334e103e44a707b" ns2:_="" ns3:_="">
    <xsd:import namespace="1532ef05-6bb4-472a-beb6-f45ab5858e2f"/>
    <xsd:import namespace="c62eea95-94b2-43ca-b545-2b8ce9e40c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2ef05-6bb4-472a-beb6-f45ab5858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eea95-94b2-43ca-b545-2b8ce9e40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DA006-2165-4062-862A-392463550247}"/>
</file>

<file path=customXml/itemProps2.xml><?xml version="1.0" encoding="utf-8"?>
<ds:datastoreItem xmlns:ds="http://schemas.openxmlformats.org/officeDocument/2006/customXml" ds:itemID="{5D0DB5F8-BD6F-40D5-ADEB-BB0736078940}"/>
</file>

<file path=customXml/itemProps3.xml><?xml version="1.0" encoding="utf-8"?>
<ds:datastoreItem xmlns:ds="http://schemas.openxmlformats.org/officeDocument/2006/customXml" ds:itemID="{A2071096-2703-4C9E-A818-7C3C5169E2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PP-Normabmessungen</vt:lpstr>
      <vt:lpstr>PP-Innenabmessungen</vt:lpstr>
      <vt:lpstr>PP-Vollfüllung SN 4</vt:lpstr>
      <vt:lpstr>PP-Vollfüllung SN 8</vt:lpstr>
      <vt:lpstr>PP-Vollfüllung SN12</vt:lpstr>
      <vt:lpstr>PP-Vollfüllung SN16</vt:lpstr>
      <vt:lpstr>Wandrauhigkeiten &amp; Teilfüllung</vt:lpstr>
      <vt:lpstr>Legende</vt:lpstr>
      <vt:lpstr>Legende!dn</vt:lpstr>
      <vt:lpstr>'PP-Innenabmessungen'!dn</vt:lpstr>
      <vt:lpstr>'PP-Normabmessungen'!dn</vt:lpstr>
      <vt:lpstr>'PP-Vollfüllung SN 4'!dn</vt:lpstr>
      <vt:lpstr>'PP-Vollfüllung SN 8'!dn</vt:lpstr>
      <vt:lpstr>'PP-Vollfüllung SN12'!dn</vt:lpstr>
      <vt:lpstr>'PP-Vollfüllung SN16'!dn</vt:lpstr>
      <vt:lpstr>'Wandrauhigkeiten &amp; Teilfüllung'!dn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Gressmann</cp:lastModifiedBy>
  <cp:lastPrinted>2018-10-18T13:38:03Z</cp:lastPrinted>
  <dcterms:created xsi:type="dcterms:W3CDTF">2017-02-06T15:25:29Z</dcterms:created>
  <dcterms:modified xsi:type="dcterms:W3CDTF">2018-10-18T14:43:06Z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0x010100E4E17FCBCEC5C64783E08D059B329B72</vt:lpwstr>
  </property>
</Properties>
</file>