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drawings/drawing10.xml" ContentType="application/vnd.openxmlformats-officedocument.drawing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9.xml" ContentType="application/vnd.openxmlformats-officedocument.drawing+xml"/>
  <Override PartName="/xl/styles.xml" ContentType="application/vnd.openxmlformats-officedocument.spreadsheetml.styles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drawings/drawing3.xml" ContentType="application/vnd.openxmlformats-officedocument.drawing+xml"/>
  <Override PartName="/xl/drawings/drawing8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drawings/drawing5.xml" ContentType="application/vnd.openxmlformats-officedocument.drawing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drawings/drawing7.xml" ContentType="application/vnd.openxmlformats-officedocument.drawing+xml"/>
  <Override PartName="/xl/theme/theme1.xml" ContentType="application/vnd.openxmlformats-officedocument.theme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9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Daten\geschäftlich\Kundendaten\VKR\3_Verlegerichtlinie RL-03\Dokumente\Anlagen\3 Bemessung\"/>
    </mc:Choice>
  </mc:AlternateContent>
  <xr:revisionPtr revIDLastSave="0" documentId="13_ncr:1_{8FA49AD9-3F90-45CC-8F06-DE2ECDA27BB9}" xr6:coauthVersionLast="37" xr6:coauthVersionMax="37" xr10:uidLastSave="{00000000-0000-0000-0000-000000000000}"/>
  <bookViews>
    <workbookView xWindow="0" yWindow="460" windowWidth="27400" windowHeight="21060" activeTab="4" xr2:uid="{00000000-000D-0000-FFFF-FFFF00000000}"/>
  </bookViews>
  <sheets>
    <sheet name="PVC-U-Normabmessungen" sheetId="4" r:id="rId1"/>
    <sheet name="PVC-U-Innenabmessungen" sheetId="5" r:id="rId2"/>
    <sheet name="PVC-U-Vollfüllung SN0.5" sheetId="7" r:id="rId3"/>
    <sheet name="PVC-U-Vollfüllung SN2" sheetId="6" r:id="rId4"/>
    <sheet name="PVC-U-Vollfüllung SN4" sheetId="8" r:id="rId5"/>
    <sheet name="PVC-U-Vollfüllung SN8" sheetId="13" r:id="rId6"/>
    <sheet name="PVC-U-Vollfüllung SN12" sheetId="14" r:id="rId7"/>
    <sheet name="PVC-U-Vollfüllung SN16" sheetId="9" r:id="rId8"/>
    <sheet name="Wandrauhigkeiten &amp; Teilfüllung" sheetId="12" r:id="rId9"/>
    <sheet name="Legende" sheetId="15" r:id="rId10"/>
  </sheets>
  <definedNames>
    <definedName name="dn" localSheetId="9">Legende!$B$19:$B$26</definedName>
    <definedName name="dn" localSheetId="1">'PVC-U-Innenabmessungen'!$B$13:$B$29</definedName>
    <definedName name="dn" localSheetId="0">'PVC-U-Normabmessungen'!$B$14:$B$30</definedName>
    <definedName name="dn" localSheetId="2">'PVC-U-Vollfüllung SN0.5'!$B$15:$B$31</definedName>
    <definedName name="dn" localSheetId="6">'PVC-U-Vollfüllung SN12'!$B$15:$B$31</definedName>
    <definedName name="dn" localSheetId="7">'PVC-U-Vollfüllung SN16'!$B$15:$B$31</definedName>
    <definedName name="dn" localSheetId="3">'PVC-U-Vollfüllung SN2'!$B$15:$B$31</definedName>
    <definedName name="dn" localSheetId="4">'PVC-U-Vollfüllung SN4'!$B$15:$B$31</definedName>
    <definedName name="dn" localSheetId="5">'PVC-U-Vollfüllung SN8'!$B$15:$B$31</definedName>
    <definedName name="dn" localSheetId="8">'Wandrauhigkeiten &amp; Teilfüllung'!$B$19:$B$26</definedName>
    <definedName name="dn">#REF!</definedName>
    <definedName name="dnpp" localSheetId="9">#REF!</definedName>
    <definedName name="dnpp" localSheetId="1">#REF!</definedName>
    <definedName name="dnpp" localSheetId="2">#REF!</definedName>
    <definedName name="dnpp" localSheetId="6">#REF!</definedName>
    <definedName name="dnpp" localSheetId="7">#REF!</definedName>
    <definedName name="dnpp" localSheetId="3">#REF!</definedName>
    <definedName name="dnpp" localSheetId="4">#REF!</definedName>
    <definedName name="dnpp" localSheetId="5">#REF!</definedName>
    <definedName name="dnpp" localSheetId="8">#REF!</definedName>
    <definedName name="dnpp">#REF!</definedName>
    <definedName name="dnpp1" localSheetId="9">#REF!</definedName>
    <definedName name="dnpp1" localSheetId="2">#REF!</definedName>
    <definedName name="dnpp1" localSheetId="6">#REF!</definedName>
    <definedName name="dnpp1" localSheetId="7">#REF!</definedName>
    <definedName name="dnpp1" localSheetId="3">#REF!</definedName>
    <definedName name="dnpp1" localSheetId="4">#REF!</definedName>
    <definedName name="dnpp1" localSheetId="5">#REF!</definedName>
    <definedName name="dnpp1" localSheetId="8">#REF!</definedName>
    <definedName name="dnpp1">#REF!</definedName>
  </definedNames>
  <calcPr calcId="179021" concurrentCalc="0"/>
  <fileRecoveryPr autoRecover="0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28" i="14" l="1"/>
  <c r="C27" i="14"/>
  <c r="C26" i="14"/>
  <c r="C25" i="14"/>
  <c r="C23" i="14"/>
  <c r="C21" i="14"/>
  <c r="C20" i="14"/>
  <c r="C19" i="14"/>
  <c r="C18" i="14"/>
  <c r="C17" i="14"/>
  <c r="C16" i="14"/>
  <c r="C28" i="13"/>
  <c r="C27" i="13"/>
  <c r="C26" i="13"/>
  <c r="C25" i="13"/>
  <c r="C24" i="13"/>
  <c r="C23" i="13"/>
  <c r="C22" i="13"/>
  <c r="C21" i="13"/>
  <c r="C17" i="13"/>
  <c r="C16" i="13"/>
  <c r="D16" i="13"/>
  <c r="F16" i="13"/>
  <c r="C20" i="13"/>
  <c r="C19" i="13"/>
  <c r="C18" i="13"/>
  <c r="B31" i="14"/>
  <c r="AG31" i="14"/>
  <c r="C31" i="14"/>
  <c r="AD31" i="14"/>
  <c r="D31" i="14"/>
  <c r="AE31" i="14"/>
  <c r="AA31" i="14"/>
  <c r="AB31" i="14"/>
  <c r="X31" i="14"/>
  <c r="Y31" i="14"/>
  <c r="U31" i="14"/>
  <c r="V31" i="14"/>
  <c r="R31" i="14"/>
  <c r="S31" i="14"/>
  <c r="O31" i="14"/>
  <c r="P31" i="14"/>
  <c r="L31" i="14"/>
  <c r="M31" i="14"/>
  <c r="I31" i="14"/>
  <c r="J31" i="14"/>
  <c r="F31" i="14"/>
  <c r="G31" i="14"/>
  <c r="B30" i="14"/>
  <c r="AG30" i="14"/>
  <c r="C30" i="14"/>
  <c r="AD30" i="14"/>
  <c r="D30" i="14"/>
  <c r="AE30" i="14"/>
  <c r="AA30" i="14"/>
  <c r="AB30" i="14"/>
  <c r="X30" i="14"/>
  <c r="Y30" i="14"/>
  <c r="U30" i="14"/>
  <c r="V30" i="14"/>
  <c r="R30" i="14"/>
  <c r="S30" i="14"/>
  <c r="O30" i="14"/>
  <c r="P30" i="14"/>
  <c r="L30" i="14"/>
  <c r="M30" i="14"/>
  <c r="I30" i="14"/>
  <c r="J30" i="14"/>
  <c r="F30" i="14"/>
  <c r="G30" i="14"/>
  <c r="B29" i="14"/>
  <c r="AG29" i="14"/>
  <c r="C29" i="14"/>
  <c r="AD29" i="14"/>
  <c r="D29" i="14"/>
  <c r="AE29" i="14"/>
  <c r="AA29" i="14"/>
  <c r="AB29" i="14"/>
  <c r="X29" i="14"/>
  <c r="Y29" i="14"/>
  <c r="U29" i="14"/>
  <c r="V29" i="14"/>
  <c r="R29" i="14"/>
  <c r="S29" i="14"/>
  <c r="O29" i="14"/>
  <c r="P29" i="14"/>
  <c r="L29" i="14"/>
  <c r="M29" i="14"/>
  <c r="I29" i="14"/>
  <c r="J29" i="14"/>
  <c r="F29" i="14"/>
  <c r="G29" i="14"/>
  <c r="B28" i="14"/>
  <c r="AG28" i="14"/>
  <c r="AD28" i="14"/>
  <c r="D28" i="14"/>
  <c r="AE28" i="14"/>
  <c r="AA28" i="14"/>
  <c r="AB28" i="14"/>
  <c r="X28" i="14"/>
  <c r="Y28" i="14"/>
  <c r="U28" i="14"/>
  <c r="V28" i="14"/>
  <c r="R28" i="14"/>
  <c r="S28" i="14"/>
  <c r="O28" i="14"/>
  <c r="P28" i="14"/>
  <c r="L28" i="14"/>
  <c r="M28" i="14"/>
  <c r="I28" i="14"/>
  <c r="J28" i="14"/>
  <c r="F28" i="14"/>
  <c r="G28" i="14"/>
  <c r="B27" i="14"/>
  <c r="AG27" i="14"/>
  <c r="AD27" i="14"/>
  <c r="D27" i="14"/>
  <c r="AE27" i="14"/>
  <c r="AA27" i="14"/>
  <c r="AB27" i="14"/>
  <c r="X27" i="14"/>
  <c r="Y27" i="14"/>
  <c r="U27" i="14"/>
  <c r="V27" i="14"/>
  <c r="R27" i="14"/>
  <c r="S27" i="14"/>
  <c r="O27" i="14"/>
  <c r="P27" i="14"/>
  <c r="L27" i="14"/>
  <c r="M27" i="14"/>
  <c r="I27" i="14"/>
  <c r="J27" i="14"/>
  <c r="F27" i="14"/>
  <c r="G27" i="14"/>
  <c r="B26" i="14"/>
  <c r="AG26" i="14"/>
  <c r="AD26" i="14"/>
  <c r="D26" i="14"/>
  <c r="AE26" i="14"/>
  <c r="AA26" i="14"/>
  <c r="AB26" i="14"/>
  <c r="X26" i="14"/>
  <c r="Y26" i="14"/>
  <c r="U26" i="14"/>
  <c r="V26" i="14"/>
  <c r="R26" i="14"/>
  <c r="S26" i="14"/>
  <c r="O26" i="14"/>
  <c r="P26" i="14"/>
  <c r="L26" i="14"/>
  <c r="M26" i="14"/>
  <c r="I26" i="14"/>
  <c r="J26" i="14"/>
  <c r="F26" i="14"/>
  <c r="G26" i="14"/>
  <c r="B25" i="14"/>
  <c r="AG25" i="14"/>
  <c r="AD25" i="14"/>
  <c r="D25" i="14"/>
  <c r="AE25" i="14"/>
  <c r="AA25" i="14"/>
  <c r="AB25" i="14"/>
  <c r="X25" i="14"/>
  <c r="Y25" i="14"/>
  <c r="U25" i="14"/>
  <c r="V25" i="14"/>
  <c r="R25" i="14"/>
  <c r="S25" i="14"/>
  <c r="O25" i="14"/>
  <c r="P25" i="14"/>
  <c r="L25" i="14"/>
  <c r="M25" i="14"/>
  <c r="I25" i="14"/>
  <c r="J25" i="14"/>
  <c r="F25" i="14"/>
  <c r="G25" i="14"/>
  <c r="B24" i="14"/>
  <c r="AG24" i="14"/>
  <c r="B23" i="14"/>
  <c r="AG23" i="14"/>
  <c r="AD23" i="14"/>
  <c r="D23" i="14"/>
  <c r="AE23" i="14"/>
  <c r="AA23" i="14"/>
  <c r="AB23" i="14"/>
  <c r="X23" i="14"/>
  <c r="Y23" i="14"/>
  <c r="U23" i="14"/>
  <c r="V23" i="14"/>
  <c r="R23" i="14"/>
  <c r="S23" i="14"/>
  <c r="O23" i="14"/>
  <c r="P23" i="14"/>
  <c r="L23" i="14"/>
  <c r="M23" i="14"/>
  <c r="I23" i="14"/>
  <c r="J23" i="14"/>
  <c r="F23" i="14"/>
  <c r="G23" i="14"/>
  <c r="B22" i="14"/>
  <c r="AG22" i="14"/>
  <c r="B21" i="14"/>
  <c r="AG21" i="14"/>
  <c r="AD21" i="14"/>
  <c r="D21" i="14"/>
  <c r="AE21" i="14"/>
  <c r="AA21" i="14"/>
  <c r="AB21" i="14"/>
  <c r="X21" i="14"/>
  <c r="Y21" i="14"/>
  <c r="U21" i="14"/>
  <c r="V21" i="14"/>
  <c r="R21" i="14"/>
  <c r="S21" i="14"/>
  <c r="O21" i="14"/>
  <c r="P21" i="14"/>
  <c r="L21" i="14"/>
  <c r="M21" i="14"/>
  <c r="I21" i="14"/>
  <c r="J21" i="14"/>
  <c r="F21" i="14"/>
  <c r="G21" i="14"/>
  <c r="B20" i="14"/>
  <c r="AG20" i="14"/>
  <c r="AD20" i="14"/>
  <c r="D20" i="14"/>
  <c r="AE20" i="14"/>
  <c r="AA20" i="14"/>
  <c r="AB20" i="14"/>
  <c r="X20" i="14"/>
  <c r="Y20" i="14"/>
  <c r="U20" i="14"/>
  <c r="V20" i="14"/>
  <c r="R20" i="14"/>
  <c r="S20" i="14"/>
  <c r="O20" i="14"/>
  <c r="P20" i="14"/>
  <c r="L20" i="14"/>
  <c r="M20" i="14"/>
  <c r="I20" i="14"/>
  <c r="J20" i="14"/>
  <c r="F20" i="14"/>
  <c r="G20" i="14"/>
  <c r="B19" i="14"/>
  <c r="AG19" i="14"/>
  <c r="AD19" i="14"/>
  <c r="D19" i="14"/>
  <c r="AE19" i="14"/>
  <c r="AA19" i="14"/>
  <c r="AB19" i="14"/>
  <c r="X19" i="14"/>
  <c r="Y19" i="14"/>
  <c r="U19" i="14"/>
  <c r="V19" i="14"/>
  <c r="R19" i="14"/>
  <c r="S19" i="14"/>
  <c r="O19" i="14"/>
  <c r="P19" i="14"/>
  <c r="L19" i="14"/>
  <c r="M19" i="14"/>
  <c r="I19" i="14"/>
  <c r="J19" i="14"/>
  <c r="F19" i="14"/>
  <c r="G19" i="14"/>
  <c r="B18" i="14"/>
  <c r="AG18" i="14"/>
  <c r="AD18" i="14"/>
  <c r="D18" i="14"/>
  <c r="AE18" i="14"/>
  <c r="AA18" i="14"/>
  <c r="AB18" i="14"/>
  <c r="X18" i="14"/>
  <c r="Y18" i="14"/>
  <c r="U18" i="14"/>
  <c r="V18" i="14"/>
  <c r="R18" i="14"/>
  <c r="S18" i="14"/>
  <c r="O18" i="14"/>
  <c r="P18" i="14"/>
  <c r="L18" i="14"/>
  <c r="M18" i="14"/>
  <c r="I18" i="14"/>
  <c r="J18" i="14"/>
  <c r="F18" i="14"/>
  <c r="G18" i="14"/>
  <c r="B17" i="14"/>
  <c r="AG17" i="14"/>
  <c r="AD17" i="14"/>
  <c r="D17" i="14"/>
  <c r="AE17" i="14"/>
  <c r="AA17" i="14"/>
  <c r="AB17" i="14"/>
  <c r="X17" i="14"/>
  <c r="Y17" i="14"/>
  <c r="U17" i="14"/>
  <c r="V17" i="14"/>
  <c r="R17" i="14"/>
  <c r="S17" i="14"/>
  <c r="O17" i="14"/>
  <c r="P17" i="14"/>
  <c r="L17" i="14"/>
  <c r="M17" i="14"/>
  <c r="I17" i="14"/>
  <c r="J17" i="14"/>
  <c r="F17" i="14"/>
  <c r="G17" i="14"/>
  <c r="B16" i="14"/>
  <c r="AG16" i="14"/>
  <c r="AD16" i="14"/>
  <c r="D16" i="14"/>
  <c r="AE16" i="14"/>
  <c r="AA16" i="14"/>
  <c r="AB16" i="14"/>
  <c r="X16" i="14"/>
  <c r="Y16" i="14"/>
  <c r="U16" i="14"/>
  <c r="V16" i="14"/>
  <c r="R16" i="14"/>
  <c r="S16" i="14"/>
  <c r="O16" i="14"/>
  <c r="P16" i="14"/>
  <c r="L16" i="14"/>
  <c r="M16" i="14"/>
  <c r="I16" i="14"/>
  <c r="J16" i="14"/>
  <c r="F16" i="14"/>
  <c r="G16" i="14"/>
  <c r="B31" i="13"/>
  <c r="AG31" i="13"/>
  <c r="C31" i="13"/>
  <c r="AD31" i="13"/>
  <c r="D31" i="13"/>
  <c r="AE31" i="13"/>
  <c r="AA31" i="13"/>
  <c r="AB31" i="13"/>
  <c r="X31" i="13"/>
  <c r="Y31" i="13"/>
  <c r="U31" i="13"/>
  <c r="V31" i="13"/>
  <c r="R31" i="13"/>
  <c r="S31" i="13"/>
  <c r="O31" i="13"/>
  <c r="P31" i="13"/>
  <c r="L31" i="13"/>
  <c r="M31" i="13"/>
  <c r="I31" i="13"/>
  <c r="J31" i="13"/>
  <c r="F31" i="13"/>
  <c r="G31" i="13"/>
  <c r="B30" i="13"/>
  <c r="AG30" i="13"/>
  <c r="C30" i="13"/>
  <c r="AD30" i="13"/>
  <c r="D30" i="13"/>
  <c r="AE30" i="13"/>
  <c r="AA30" i="13"/>
  <c r="AB30" i="13"/>
  <c r="X30" i="13"/>
  <c r="Y30" i="13"/>
  <c r="U30" i="13"/>
  <c r="V30" i="13"/>
  <c r="R30" i="13"/>
  <c r="S30" i="13"/>
  <c r="O30" i="13"/>
  <c r="P30" i="13"/>
  <c r="L30" i="13"/>
  <c r="M30" i="13"/>
  <c r="I30" i="13"/>
  <c r="J30" i="13"/>
  <c r="F30" i="13"/>
  <c r="G30" i="13"/>
  <c r="B29" i="13"/>
  <c r="AG29" i="13"/>
  <c r="C29" i="13"/>
  <c r="AD29" i="13"/>
  <c r="D29" i="13"/>
  <c r="AE29" i="13"/>
  <c r="AA29" i="13"/>
  <c r="AB29" i="13"/>
  <c r="X29" i="13"/>
  <c r="Y29" i="13"/>
  <c r="U29" i="13"/>
  <c r="V29" i="13"/>
  <c r="R29" i="13"/>
  <c r="S29" i="13"/>
  <c r="O29" i="13"/>
  <c r="P29" i="13"/>
  <c r="L29" i="13"/>
  <c r="M29" i="13"/>
  <c r="I29" i="13"/>
  <c r="J29" i="13"/>
  <c r="F29" i="13"/>
  <c r="G29" i="13"/>
  <c r="B28" i="13"/>
  <c r="AG28" i="13"/>
  <c r="AD28" i="13"/>
  <c r="D28" i="13"/>
  <c r="AE28" i="13"/>
  <c r="AA28" i="13"/>
  <c r="AB28" i="13"/>
  <c r="X28" i="13"/>
  <c r="Y28" i="13"/>
  <c r="U28" i="13"/>
  <c r="V28" i="13"/>
  <c r="R28" i="13"/>
  <c r="S28" i="13"/>
  <c r="O28" i="13"/>
  <c r="P28" i="13"/>
  <c r="L28" i="13"/>
  <c r="M28" i="13"/>
  <c r="I28" i="13"/>
  <c r="J28" i="13"/>
  <c r="F28" i="13"/>
  <c r="G28" i="13"/>
  <c r="B27" i="13"/>
  <c r="AG27" i="13"/>
  <c r="AD27" i="13"/>
  <c r="D27" i="13"/>
  <c r="AE27" i="13"/>
  <c r="AA27" i="13"/>
  <c r="AB27" i="13"/>
  <c r="X27" i="13"/>
  <c r="Y27" i="13"/>
  <c r="U27" i="13"/>
  <c r="V27" i="13"/>
  <c r="R27" i="13"/>
  <c r="S27" i="13"/>
  <c r="O27" i="13"/>
  <c r="P27" i="13"/>
  <c r="L27" i="13"/>
  <c r="M27" i="13"/>
  <c r="I27" i="13"/>
  <c r="J27" i="13"/>
  <c r="F27" i="13"/>
  <c r="G27" i="13"/>
  <c r="B26" i="13"/>
  <c r="AG26" i="13"/>
  <c r="AD26" i="13"/>
  <c r="D26" i="13"/>
  <c r="AE26" i="13"/>
  <c r="AA26" i="13"/>
  <c r="AB26" i="13"/>
  <c r="X26" i="13"/>
  <c r="Y26" i="13"/>
  <c r="U26" i="13"/>
  <c r="V26" i="13"/>
  <c r="R26" i="13"/>
  <c r="S26" i="13"/>
  <c r="O26" i="13"/>
  <c r="P26" i="13"/>
  <c r="L26" i="13"/>
  <c r="M26" i="13"/>
  <c r="I26" i="13"/>
  <c r="J26" i="13"/>
  <c r="F26" i="13"/>
  <c r="G26" i="13"/>
  <c r="B25" i="13"/>
  <c r="AG25" i="13"/>
  <c r="AD25" i="13"/>
  <c r="D25" i="13"/>
  <c r="AE25" i="13"/>
  <c r="AA25" i="13"/>
  <c r="AB25" i="13"/>
  <c r="X25" i="13"/>
  <c r="Y25" i="13"/>
  <c r="U25" i="13"/>
  <c r="V25" i="13"/>
  <c r="R25" i="13"/>
  <c r="S25" i="13"/>
  <c r="O25" i="13"/>
  <c r="P25" i="13"/>
  <c r="L25" i="13"/>
  <c r="M25" i="13"/>
  <c r="I25" i="13"/>
  <c r="J25" i="13"/>
  <c r="F25" i="13"/>
  <c r="G25" i="13"/>
  <c r="B24" i="13"/>
  <c r="AG24" i="13"/>
  <c r="AD24" i="13"/>
  <c r="D24" i="13"/>
  <c r="AE24" i="13"/>
  <c r="AA24" i="13"/>
  <c r="AB24" i="13"/>
  <c r="X24" i="13"/>
  <c r="Y24" i="13"/>
  <c r="U24" i="13"/>
  <c r="V24" i="13"/>
  <c r="R24" i="13"/>
  <c r="S24" i="13"/>
  <c r="O24" i="13"/>
  <c r="P24" i="13"/>
  <c r="L24" i="13"/>
  <c r="M24" i="13"/>
  <c r="I24" i="13"/>
  <c r="J24" i="13"/>
  <c r="F24" i="13"/>
  <c r="G24" i="13"/>
  <c r="B23" i="13"/>
  <c r="AG23" i="13"/>
  <c r="AD23" i="13"/>
  <c r="D23" i="13"/>
  <c r="AE23" i="13"/>
  <c r="AA23" i="13"/>
  <c r="AB23" i="13"/>
  <c r="X23" i="13"/>
  <c r="Y23" i="13"/>
  <c r="U23" i="13"/>
  <c r="V23" i="13"/>
  <c r="R23" i="13"/>
  <c r="S23" i="13"/>
  <c r="O23" i="13"/>
  <c r="P23" i="13"/>
  <c r="L23" i="13"/>
  <c r="M23" i="13"/>
  <c r="I23" i="13"/>
  <c r="J23" i="13"/>
  <c r="F23" i="13"/>
  <c r="G23" i="13"/>
  <c r="B22" i="13"/>
  <c r="AG22" i="13"/>
  <c r="AD22" i="13"/>
  <c r="D22" i="13"/>
  <c r="AE22" i="13"/>
  <c r="AA22" i="13"/>
  <c r="AB22" i="13"/>
  <c r="X22" i="13"/>
  <c r="Y22" i="13"/>
  <c r="U22" i="13"/>
  <c r="V22" i="13"/>
  <c r="R22" i="13"/>
  <c r="S22" i="13"/>
  <c r="O22" i="13"/>
  <c r="P22" i="13"/>
  <c r="L22" i="13"/>
  <c r="M22" i="13"/>
  <c r="I22" i="13"/>
  <c r="J22" i="13"/>
  <c r="F22" i="13"/>
  <c r="G22" i="13"/>
  <c r="B21" i="13"/>
  <c r="AG21" i="13"/>
  <c r="AD21" i="13"/>
  <c r="D21" i="13"/>
  <c r="AE21" i="13"/>
  <c r="AA21" i="13"/>
  <c r="AB21" i="13"/>
  <c r="X21" i="13"/>
  <c r="Y21" i="13"/>
  <c r="U21" i="13"/>
  <c r="V21" i="13"/>
  <c r="R21" i="13"/>
  <c r="S21" i="13"/>
  <c r="O21" i="13"/>
  <c r="P21" i="13"/>
  <c r="L21" i="13"/>
  <c r="M21" i="13"/>
  <c r="I21" i="13"/>
  <c r="J21" i="13"/>
  <c r="F21" i="13"/>
  <c r="G21" i="13"/>
  <c r="B20" i="13"/>
  <c r="AG20" i="13"/>
  <c r="AD20" i="13"/>
  <c r="D20" i="13"/>
  <c r="AE20" i="13"/>
  <c r="AA20" i="13"/>
  <c r="AB20" i="13"/>
  <c r="X20" i="13"/>
  <c r="Y20" i="13"/>
  <c r="U20" i="13"/>
  <c r="V20" i="13"/>
  <c r="R20" i="13"/>
  <c r="S20" i="13"/>
  <c r="O20" i="13"/>
  <c r="P20" i="13"/>
  <c r="L20" i="13"/>
  <c r="M20" i="13"/>
  <c r="I20" i="13"/>
  <c r="J20" i="13"/>
  <c r="F20" i="13"/>
  <c r="G20" i="13"/>
  <c r="B19" i="13"/>
  <c r="AG19" i="13"/>
  <c r="AD19" i="13"/>
  <c r="D19" i="13"/>
  <c r="AE19" i="13"/>
  <c r="AA19" i="13"/>
  <c r="AB19" i="13"/>
  <c r="X19" i="13"/>
  <c r="Y19" i="13"/>
  <c r="U19" i="13"/>
  <c r="V19" i="13"/>
  <c r="R19" i="13"/>
  <c r="S19" i="13"/>
  <c r="O19" i="13"/>
  <c r="P19" i="13"/>
  <c r="L19" i="13"/>
  <c r="M19" i="13"/>
  <c r="I19" i="13"/>
  <c r="J19" i="13"/>
  <c r="F19" i="13"/>
  <c r="G19" i="13"/>
  <c r="B18" i="13"/>
  <c r="AG18" i="13"/>
  <c r="AD18" i="13"/>
  <c r="D18" i="13"/>
  <c r="AE18" i="13"/>
  <c r="AA18" i="13"/>
  <c r="AB18" i="13"/>
  <c r="X18" i="13"/>
  <c r="Y18" i="13"/>
  <c r="U18" i="13"/>
  <c r="V18" i="13"/>
  <c r="R18" i="13"/>
  <c r="S18" i="13"/>
  <c r="O18" i="13"/>
  <c r="P18" i="13"/>
  <c r="L18" i="13"/>
  <c r="M18" i="13"/>
  <c r="I18" i="13"/>
  <c r="J18" i="13"/>
  <c r="F18" i="13"/>
  <c r="G18" i="13"/>
  <c r="B17" i="13"/>
  <c r="AG17" i="13"/>
  <c r="AD17" i="13"/>
  <c r="D17" i="13"/>
  <c r="AE17" i="13"/>
  <c r="AA17" i="13"/>
  <c r="AB17" i="13"/>
  <c r="X17" i="13"/>
  <c r="Y17" i="13"/>
  <c r="U17" i="13"/>
  <c r="V17" i="13"/>
  <c r="R17" i="13"/>
  <c r="S17" i="13"/>
  <c r="O17" i="13"/>
  <c r="P17" i="13"/>
  <c r="L17" i="13"/>
  <c r="M17" i="13"/>
  <c r="I17" i="13"/>
  <c r="J17" i="13"/>
  <c r="F17" i="13"/>
  <c r="G17" i="13"/>
  <c r="B16" i="13"/>
  <c r="AG16" i="13"/>
  <c r="AD16" i="13"/>
  <c r="AE16" i="13"/>
  <c r="AA16" i="13"/>
  <c r="AB16" i="13"/>
  <c r="X16" i="13"/>
  <c r="Y16" i="13"/>
  <c r="U16" i="13"/>
  <c r="V16" i="13"/>
  <c r="R16" i="13"/>
  <c r="S16" i="13"/>
  <c r="O16" i="13"/>
  <c r="P16" i="13"/>
  <c r="L16" i="13"/>
  <c r="M16" i="13"/>
  <c r="I16" i="13"/>
  <c r="J16" i="13"/>
  <c r="G16" i="13"/>
  <c r="P26" i="5"/>
  <c r="Q26" i="5"/>
  <c r="P25" i="5"/>
  <c r="Q25" i="5"/>
  <c r="P24" i="5"/>
  <c r="Q24" i="5"/>
  <c r="P23" i="5"/>
  <c r="Q23" i="5"/>
  <c r="P21" i="5"/>
  <c r="Q21" i="5"/>
  <c r="P19" i="5"/>
  <c r="Q19" i="5"/>
  <c r="P18" i="5"/>
  <c r="Q18" i="5"/>
  <c r="P17" i="5"/>
  <c r="Q17" i="5"/>
  <c r="P16" i="5"/>
  <c r="Q16" i="5"/>
  <c r="P15" i="5"/>
  <c r="Q15" i="5"/>
  <c r="P14" i="5"/>
  <c r="Q14" i="5"/>
  <c r="M26" i="5"/>
  <c r="N26" i="5"/>
  <c r="M25" i="5"/>
  <c r="N25" i="5"/>
  <c r="M24" i="5"/>
  <c r="N24" i="5"/>
  <c r="M23" i="5"/>
  <c r="N23" i="5"/>
  <c r="M22" i="5"/>
  <c r="N22" i="5"/>
  <c r="M21" i="5"/>
  <c r="N21" i="5"/>
  <c r="M20" i="5"/>
  <c r="N20" i="5"/>
  <c r="M19" i="5"/>
  <c r="N19" i="5"/>
  <c r="M18" i="5"/>
  <c r="N18" i="5"/>
  <c r="M17" i="5"/>
  <c r="N17" i="5"/>
  <c r="M16" i="5"/>
  <c r="N16" i="5"/>
  <c r="M15" i="5"/>
  <c r="N15" i="5"/>
  <c r="M14" i="5"/>
  <c r="N14" i="5"/>
  <c r="X27" i="4"/>
  <c r="X26" i="4"/>
  <c r="X25" i="4"/>
  <c r="X24" i="4"/>
  <c r="X22" i="4"/>
  <c r="X20" i="4"/>
  <c r="X19" i="4"/>
  <c r="X18" i="4"/>
  <c r="X17" i="4"/>
  <c r="X16" i="4"/>
  <c r="X15" i="4"/>
  <c r="T27" i="4"/>
  <c r="T26" i="4"/>
  <c r="T25" i="4"/>
  <c r="T24" i="4"/>
  <c r="T23" i="4"/>
  <c r="T22" i="4"/>
  <c r="T21" i="4"/>
  <c r="T20" i="4"/>
  <c r="T19" i="4"/>
  <c r="T18" i="4"/>
  <c r="T17" i="4"/>
  <c r="T16" i="4"/>
  <c r="T15" i="4"/>
  <c r="B30" i="9"/>
  <c r="AG30" i="9"/>
  <c r="C30" i="9"/>
  <c r="AD30" i="9"/>
  <c r="D30" i="9"/>
  <c r="AE30" i="9"/>
  <c r="AA30" i="9"/>
  <c r="AB30" i="9"/>
  <c r="X30" i="9"/>
  <c r="Y30" i="9"/>
  <c r="U30" i="9"/>
  <c r="V30" i="9"/>
  <c r="R30" i="9"/>
  <c r="S30" i="9"/>
  <c r="O30" i="9"/>
  <c r="P30" i="9"/>
  <c r="L30" i="9"/>
  <c r="M30" i="9"/>
  <c r="I30" i="9"/>
  <c r="J30" i="9"/>
  <c r="F30" i="9"/>
  <c r="G30" i="9"/>
  <c r="B29" i="9"/>
  <c r="AG29" i="9"/>
  <c r="C29" i="9"/>
  <c r="AD29" i="9"/>
  <c r="D29" i="9"/>
  <c r="AE29" i="9"/>
  <c r="AA29" i="9"/>
  <c r="AB29" i="9"/>
  <c r="X29" i="9"/>
  <c r="Y29" i="9"/>
  <c r="U29" i="9"/>
  <c r="V29" i="9"/>
  <c r="R29" i="9"/>
  <c r="S29" i="9"/>
  <c r="O29" i="9"/>
  <c r="P29" i="9"/>
  <c r="L29" i="9"/>
  <c r="M29" i="9"/>
  <c r="I29" i="9"/>
  <c r="J29" i="9"/>
  <c r="F29" i="9"/>
  <c r="G29" i="9"/>
  <c r="B28" i="9"/>
  <c r="AG28" i="9"/>
  <c r="C28" i="9"/>
  <c r="B27" i="9"/>
  <c r="AG27" i="9"/>
  <c r="C27" i="9"/>
  <c r="B31" i="9"/>
  <c r="AG31" i="9"/>
  <c r="B26" i="9"/>
  <c r="AG26" i="9"/>
  <c r="B25" i="9"/>
  <c r="AG25" i="9"/>
  <c r="B24" i="9"/>
  <c r="AG24" i="9"/>
  <c r="B23" i="9"/>
  <c r="AG23" i="9"/>
  <c r="B22" i="9"/>
  <c r="AG22" i="9"/>
  <c r="B21" i="9"/>
  <c r="AG21" i="9"/>
  <c r="B20" i="9"/>
  <c r="AG20" i="9"/>
  <c r="B19" i="9"/>
  <c r="AG19" i="9"/>
  <c r="B18" i="9"/>
  <c r="AG18" i="9"/>
  <c r="B17" i="9"/>
  <c r="AG17" i="9"/>
  <c r="B16" i="9"/>
  <c r="AG16" i="9"/>
  <c r="B30" i="8"/>
  <c r="AG30" i="8"/>
  <c r="J28" i="5"/>
  <c r="C30" i="8"/>
  <c r="AD30" i="8"/>
  <c r="D30" i="8"/>
  <c r="AE30" i="8"/>
  <c r="AA30" i="8"/>
  <c r="AB30" i="8"/>
  <c r="X30" i="8"/>
  <c r="Y30" i="8"/>
  <c r="U30" i="8"/>
  <c r="V30" i="8"/>
  <c r="R30" i="8"/>
  <c r="S30" i="8"/>
  <c r="O30" i="8"/>
  <c r="P30" i="8"/>
  <c r="L30" i="8"/>
  <c r="M30" i="8"/>
  <c r="I30" i="8"/>
  <c r="J30" i="8"/>
  <c r="F30" i="8"/>
  <c r="G30" i="8"/>
  <c r="B29" i="8"/>
  <c r="AG29" i="8"/>
  <c r="J27" i="5"/>
  <c r="C29" i="8"/>
  <c r="AD29" i="8"/>
  <c r="D29" i="8"/>
  <c r="AE29" i="8"/>
  <c r="AA29" i="8"/>
  <c r="AB29" i="8"/>
  <c r="X29" i="8"/>
  <c r="Y29" i="8"/>
  <c r="U29" i="8"/>
  <c r="V29" i="8"/>
  <c r="R29" i="8"/>
  <c r="S29" i="8"/>
  <c r="O29" i="8"/>
  <c r="P29" i="8"/>
  <c r="L29" i="8"/>
  <c r="M29" i="8"/>
  <c r="I29" i="8"/>
  <c r="J29" i="8"/>
  <c r="F29" i="8"/>
  <c r="G29" i="8"/>
  <c r="B28" i="8"/>
  <c r="AG28" i="8"/>
  <c r="J26" i="5"/>
  <c r="C28" i="8"/>
  <c r="AD28" i="8"/>
  <c r="D28" i="8"/>
  <c r="AE28" i="8"/>
  <c r="AA28" i="8"/>
  <c r="AB28" i="8"/>
  <c r="X28" i="8"/>
  <c r="Y28" i="8"/>
  <c r="U28" i="8"/>
  <c r="V28" i="8"/>
  <c r="R28" i="8"/>
  <c r="S28" i="8"/>
  <c r="O28" i="8"/>
  <c r="P28" i="8"/>
  <c r="L28" i="8"/>
  <c r="M28" i="8"/>
  <c r="I28" i="8"/>
  <c r="J28" i="8"/>
  <c r="F28" i="8"/>
  <c r="G28" i="8"/>
  <c r="B27" i="8"/>
  <c r="AG27" i="8"/>
  <c r="J25" i="5"/>
  <c r="C27" i="8"/>
  <c r="AD27" i="8"/>
  <c r="D27" i="8"/>
  <c r="AE27" i="8"/>
  <c r="AA27" i="8"/>
  <c r="AB27" i="8"/>
  <c r="X27" i="8"/>
  <c r="Y27" i="8"/>
  <c r="U27" i="8"/>
  <c r="V27" i="8"/>
  <c r="R27" i="8"/>
  <c r="S27" i="8"/>
  <c r="O27" i="8"/>
  <c r="P27" i="8"/>
  <c r="L27" i="8"/>
  <c r="M27" i="8"/>
  <c r="I27" i="8"/>
  <c r="J27" i="8"/>
  <c r="F27" i="8"/>
  <c r="G27" i="8"/>
  <c r="B31" i="8"/>
  <c r="AG31" i="8"/>
  <c r="B26" i="8"/>
  <c r="AG26" i="8"/>
  <c r="B25" i="8"/>
  <c r="AG25" i="8"/>
  <c r="B24" i="8"/>
  <c r="AG24" i="8"/>
  <c r="B23" i="8"/>
  <c r="AG23" i="8"/>
  <c r="B22" i="8"/>
  <c r="AG22" i="8"/>
  <c r="B21" i="8"/>
  <c r="AG21" i="8"/>
  <c r="B20" i="8"/>
  <c r="AG20" i="8"/>
  <c r="B19" i="8"/>
  <c r="AG19" i="8"/>
  <c r="B18" i="8"/>
  <c r="AG18" i="8"/>
  <c r="B17" i="8"/>
  <c r="AG17" i="8"/>
  <c r="B16" i="8"/>
  <c r="AG16" i="8"/>
  <c r="B30" i="6"/>
  <c r="AG30" i="6"/>
  <c r="G28" i="5"/>
  <c r="C30" i="6"/>
  <c r="AD30" i="6"/>
  <c r="D30" i="6"/>
  <c r="AE30" i="6"/>
  <c r="AA30" i="6"/>
  <c r="AB30" i="6"/>
  <c r="X30" i="6"/>
  <c r="Y30" i="6"/>
  <c r="U30" i="6"/>
  <c r="V30" i="6"/>
  <c r="R30" i="6"/>
  <c r="S30" i="6"/>
  <c r="O30" i="6"/>
  <c r="P30" i="6"/>
  <c r="L30" i="6"/>
  <c r="M30" i="6"/>
  <c r="I30" i="6"/>
  <c r="J30" i="6"/>
  <c r="F30" i="6"/>
  <c r="G30" i="6"/>
  <c r="B29" i="6"/>
  <c r="AG29" i="6"/>
  <c r="G27" i="5"/>
  <c r="C29" i="6"/>
  <c r="AD29" i="6"/>
  <c r="D29" i="6"/>
  <c r="AE29" i="6"/>
  <c r="AA29" i="6"/>
  <c r="AB29" i="6"/>
  <c r="X29" i="6"/>
  <c r="Y29" i="6"/>
  <c r="U29" i="6"/>
  <c r="V29" i="6"/>
  <c r="R29" i="6"/>
  <c r="S29" i="6"/>
  <c r="O29" i="6"/>
  <c r="P29" i="6"/>
  <c r="L29" i="6"/>
  <c r="M29" i="6"/>
  <c r="I29" i="6"/>
  <c r="J29" i="6"/>
  <c r="F29" i="6"/>
  <c r="G29" i="6"/>
  <c r="B28" i="6"/>
  <c r="AG28" i="6"/>
  <c r="G26" i="5"/>
  <c r="C28" i="6"/>
  <c r="AD28" i="6"/>
  <c r="D28" i="6"/>
  <c r="AE28" i="6"/>
  <c r="AA28" i="6"/>
  <c r="AB28" i="6"/>
  <c r="X28" i="6"/>
  <c r="Y28" i="6"/>
  <c r="U28" i="6"/>
  <c r="V28" i="6"/>
  <c r="R28" i="6"/>
  <c r="S28" i="6"/>
  <c r="O28" i="6"/>
  <c r="P28" i="6"/>
  <c r="L28" i="6"/>
  <c r="M28" i="6"/>
  <c r="I28" i="6"/>
  <c r="J28" i="6"/>
  <c r="F28" i="6"/>
  <c r="G28" i="6"/>
  <c r="B27" i="6"/>
  <c r="AG27" i="6"/>
  <c r="G25" i="5"/>
  <c r="C27" i="6"/>
  <c r="AD27" i="6"/>
  <c r="D27" i="6"/>
  <c r="AE27" i="6"/>
  <c r="AA27" i="6"/>
  <c r="AB27" i="6"/>
  <c r="X27" i="6"/>
  <c r="Y27" i="6"/>
  <c r="U27" i="6"/>
  <c r="V27" i="6"/>
  <c r="R27" i="6"/>
  <c r="S27" i="6"/>
  <c r="O27" i="6"/>
  <c r="P27" i="6"/>
  <c r="L27" i="6"/>
  <c r="M27" i="6"/>
  <c r="I27" i="6"/>
  <c r="J27" i="6"/>
  <c r="F27" i="6"/>
  <c r="G27" i="6"/>
  <c r="B31" i="6"/>
  <c r="AG31" i="6"/>
  <c r="B26" i="6"/>
  <c r="AG26" i="6"/>
  <c r="B25" i="6"/>
  <c r="AG25" i="6"/>
  <c r="B24" i="6"/>
  <c r="AG24" i="6"/>
  <c r="B23" i="6"/>
  <c r="AG23" i="6"/>
  <c r="B22" i="6"/>
  <c r="AG22" i="6"/>
  <c r="B21" i="6"/>
  <c r="AG21" i="6"/>
  <c r="B20" i="6"/>
  <c r="AG20" i="6"/>
  <c r="B19" i="6"/>
  <c r="AG19" i="6"/>
  <c r="B18" i="6"/>
  <c r="AG18" i="6"/>
  <c r="B17" i="6"/>
  <c r="AG17" i="6"/>
  <c r="B16" i="6"/>
  <c r="AG16" i="6"/>
  <c r="B30" i="7"/>
  <c r="AG30" i="7"/>
  <c r="D28" i="5"/>
  <c r="C30" i="7"/>
  <c r="AD30" i="7"/>
  <c r="D30" i="7"/>
  <c r="AE30" i="7"/>
  <c r="AA30" i="7"/>
  <c r="AB30" i="7"/>
  <c r="X30" i="7"/>
  <c r="Y30" i="7"/>
  <c r="U30" i="7"/>
  <c r="V30" i="7"/>
  <c r="R30" i="7"/>
  <c r="S30" i="7"/>
  <c r="O30" i="7"/>
  <c r="P30" i="7"/>
  <c r="L30" i="7"/>
  <c r="M30" i="7"/>
  <c r="I30" i="7"/>
  <c r="J30" i="7"/>
  <c r="F30" i="7"/>
  <c r="G30" i="7"/>
  <c r="B29" i="7"/>
  <c r="AG29" i="7"/>
  <c r="D27" i="5"/>
  <c r="C29" i="7"/>
  <c r="AD29" i="7"/>
  <c r="D29" i="7"/>
  <c r="AE29" i="7"/>
  <c r="AA29" i="7"/>
  <c r="AB29" i="7"/>
  <c r="X29" i="7"/>
  <c r="Y29" i="7"/>
  <c r="U29" i="7"/>
  <c r="V29" i="7"/>
  <c r="R29" i="7"/>
  <c r="S29" i="7"/>
  <c r="O29" i="7"/>
  <c r="P29" i="7"/>
  <c r="L29" i="7"/>
  <c r="M29" i="7"/>
  <c r="I29" i="7"/>
  <c r="J29" i="7"/>
  <c r="F29" i="7"/>
  <c r="G29" i="7"/>
  <c r="B28" i="7"/>
  <c r="AG28" i="7"/>
  <c r="D26" i="5"/>
  <c r="C28" i="7"/>
  <c r="AD28" i="7"/>
  <c r="D28" i="7"/>
  <c r="AE28" i="7"/>
  <c r="AA28" i="7"/>
  <c r="AB28" i="7"/>
  <c r="X28" i="7"/>
  <c r="Y28" i="7"/>
  <c r="U28" i="7"/>
  <c r="V28" i="7"/>
  <c r="R28" i="7"/>
  <c r="S28" i="7"/>
  <c r="O28" i="7"/>
  <c r="P28" i="7"/>
  <c r="L28" i="7"/>
  <c r="M28" i="7"/>
  <c r="I28" i="7"/>
  <c r="J28" i="7"/>
  <c r="F28" i="7"/>
  <c r="G28" i="7"/>
  <c r="B27" i="7"/>
  <c r="AG27" i="7"/>
  <c r="D25" i="5"/>
  <c r="C27" i="7"/>
  <c r="AD27" i="7"/>
  <c r="D27" i="7"/>
  <c r="AE27" i="7"/>
  <c r="AA27" i="7"/>
  <c r="AB27" i="7"/>
  <c r="X27" i="7"/>
  <c r="Y27" i="7"/>
  <c r="U27" i="7"/>
  <c r="V27" i="7"/>
  <c r="R27" i="7"/>
  <c r="S27" i="7"/>
  <c r="O27" i="7"/>
  <c r="P27" i="7"/>
  <c r="L27" i="7"/>
  <c r="M27" i="7"/>
  <c r="I27" i="7"/>
  <c r="J27" i="7"/>
  <c r="F27" i="7"/>
  <c r="G27" i="7"/>
  <c r="B31" i="7"/>
  <c r="AG31" i="7"/>
  <c r="B26" i="7"/>
  <c r="AG26" i="7"/>
  <c r="B25" i="7"/>
  <c r="AG25" i="7"/>
  <c r="B24" i="7"/>
  <c r="AG24" i="7"/>
  <c r="B23" i="7"/>
  <c r="AG23" i="7"/>
  <c r="B22" i="7"/>
  <c r="AG22" i="7"/>
  <c r="B21" i="7"/>
  <c r="AG21" i="7"/>
  <c r="B20" i="7"/>
  <c r="AG20" i="7"/>
  <c r="B19" i="7"/>
  <c r="AG19" i="7"/>
  <c r="B18" i="7"/>
  <c r="AG18" i="7"/>
  <c r="B17" i="7"/>
  <c r="AG17" i="7"/>
  <c r="B16" i="7"/>
  <c r="AG16" i="7"/>
  <c r="K28" i="5"/>
  <c r="H28" i="5"/>
  <c r="E28" i="5"/>
  <c r="K27" i="5"/>
  <c r="H27" i="5"/>
  <c r="E27" i="5"/>
  <c r="K26" i="5"/>
  <c r="H26" i="5"/>
  <c r="E26" i="5"/>
  <c r="K25" i="5"/>
  <c r="H25" i="5"/>
  <c r="E25" i="5"/>
  <c r="B29" i="5"/>
  <c r="V29" i="5"/>
  <c r="B28" i="5"/>
  <c r="V28" i="5"/>
  <c r="B27" i="5"/>
  <c r="V27" i="5"/>
  <c r="B26" i="5"/>
  <c r="V26" i="5"/>
  <c r="B25" i="5"/>
  <c r="V25" i="5"/>
  <c r="B24" i="5"/>
  <c r="V24" i="5"/>
  <c r="B23" i="5"/>
  <c r="V23" i="5"/>
  <c r="B22" i="5"/>
  <c r="V22" i="5"/>
  <c r="B21" i="5"/>
  <c r="V21" i="5"/>
  <c r="B20" i="5"/>
  <c r="V20" i="5"/>
  <c r="B19" i="5"/>
  <c r="V19" i="5"/>
  <c r="B18" i="5"/>
  <c r="V18" i="5"/>
  <c r="B17" i="5"/>
  <c r="V17" i="5"/>
  <c r="B16" i="5"/>
  <c r="V16" i="5"/>
  <c r="B15" i="5"/>
  <c r="V15" i="5"/>
  <c r="B14" i="5"/>
  <c r="V14" i="5"/>
  <c r="P29" i="4"/>
  <c r="P28" i="4"/>
  <c r="P27" i="4"/>
  <c r="P26" i="4"/>
  <c r="L30" i="4"/>
  <c r="L29" i="4"/>
  <c r="L28" i="4"/>
  <c r="L27" i="4"/>
  <c r="L26" i="4"/>
  <c r="H30" i="4"/>
  <c r="H29" i="4"/>
  <c r="H28" i="4"/>
  <c r="H27" i="4"/>
  <c r="H26" i="4"/>
  <c r="AD30" i="4"/>
  <c r="AD29" i="4"/>
  <c r="AD28" i="4"/>
  <c r="AD27" i="4"/>
  <c r="AD26" i="4"/>
  <c r="AD25" i="4"/>
  <c r="AD24" i="4"/>
  <c r="AD23" i="4"/>
  <c r="AD22" i="4"/>
  <c r="AD21" i="4"/>
  <c r="AD20" i="4"/>
  <c r="AD19" i="4"/>
  <c r="AD18" i="4"/>
  <c r="AD17" i="4"/>
  <c r="AD16" i="4"/>
  <c r="AD15" i="4"/>
  <c r="C29" i="4"/>
  <c r="C28" i="4"/>
  <c r="C27" i="4"/>
  <c r="C26" i="4"/>
  <c r="G29" i="5"/>
  <c r="C31" i="6"/>
  <c r="AD31" i="6"/>
  <c r="G24" i="5"/>
  <c r="C26" i="6"/>
  <c r="AD26" i="6"/>
  <c r="G23" i="5"/>
  <c r="C25" i="6"/>
  <c r="AD25" i="6"/>
  <c r="G22" i="5"/>
  <c r="C24" i="6"/>
  <c r="AD24" i="6"/>
  <c r="G21" i="5"/>
  <c r="C23" i="6"/>
  <c r="AD23" i="6"/>
  <c r="G20" i="5"/>
  <c r="C22" i="6"/>
  <c r="AD22" i="6"/>
  <c r="G19" i="5"/>
  <c r="C21" i="6"/>
  <c r="AD21" i="6"/>
  <c r="G18" i="5"/>
  <c r="C20" i="6"/>
  <c r="AD20" i="6"/>
  <c r="G17" i="5"/>
  <c r="C19" i="6"/>
  <c r="AD19" i="6"/>
  <c r="G16" i="5"/>
  <c r="C18" i="6"/>
  <c r="AD18" i="6"/>
  <c r="G15" i="5"/>
  <c r="C17" i="6"/>
  <c r="AD17" i="6"/>
  <c r="G14" i="5"/>
  <c r="C16" i="6"/>
  <c r="AD16" i="6"/>
  <c r="AA31" i="6"/>
  <c r="AA26" i="6"/>
  <c r="AA25" i="6"/>
  <c r="AA24" i="6"/>
  <c r="AA23" i="6"/>
  <c r="AA22" i="6"/>
  <c r="AA21" i="6"/>
  <c r="AA20" i="6"/>
  <c r="AA19" i="6"/>
  <c r="AA18" i="6"/>
  <c r="AA17" i="6"/>
  <c r="AA16" i="6"/>
  <c r="X31" i="6"/>
  <c r="X26" i="6"/>
  <c r="X25" i="6"/>
  <c r="X24" i="6"/>
  <c r="X23" i="6"/>
  <c r="X22" i="6"/>
  <c r="X21" i="6"/>
  <c r="X20" i="6"/>
  <c r="X19" i="6"/>
  <c r="X18" i="6"/>
  <c r="X17" i="6"/>
  <c r="X16" i="6"/>
  <c r="U31" i="6"/>
  <c r="U26" i="6"/>
  <c r="U25" i="6"/>
  <c r="U24" i="6"/>
  <c r="U23" i="6"/>
  <c r="U22" i="6"/>
  <c r="U21" i="6"/>
  <c r="U20" i="6"/>
  <c r="U19" i="6"/>
  <c r="U18" i="6"/>
  <c r="U17" i="6"/>
  <c r="U16" i="6"/>
  <c r="R31" i="6"/>
  <c r="R26" i="6"/>
  <c r="R25" i="6"/>
  <c r="R24" i="6"/>
  <c r="R23" i="6"/>
  <c r="R22" i="6"/>
  <c r="R21" i="6"/>
  <c r="R20" i="6"/>
  <c r="R19" i="6"/>
  <c r="R18" i="6"/>
  <c r="R17" i="6"/>
  <c r="R16" i="6"/>
  <c r="O31" i="6"/>
  <c r="O26" i="6"/>
  <c r="O25" i="6"/>
  <c r="O24" i="6"/>
  <c r="O23" i="6"/>
  <c r="O22" i="6"/>
  <c r="O21" i="6"/>
  <c r="O20" i="6"/>
  <c r="O19" i="6"/>
  <c r="O18" i="6"/>
  <c r="O17" i="6"/>
  <c r="O16" i="6"/>
  <c r="L31" i="6"/>
  <c r="L26" i="6"/>
  <c r="L25" i="6"/>
  <c r="L24" i="6"/>
  <c r="L23" i="6"/>
  <c r="L22" i="6"/>
  <c r="L21" i="6"/>
  <c r="L20" i="6"/>
  <c r="L19" i="6"/>
  <c r="L18" i="6"/>
  <c r="L17" i="6"/>
  <c r="L16" i="6"/>
  <c r="I31" i="6"/>
  <c r="I26" i="6"/>
  <c r="I25" i="6"/>
  <c r="I24" i="6"/>
  <c r="I23" i="6"/>
  <c r="I22" i="6"/>
  <c r="I21" i="6"/>
  <c r="I20" i="6"/>
  <c r="I19" i="6"/>
  <c r="I18" i="6"/>
  <c r="I17" i="6"/>
  <c r="I16" i="6"/>
  <c r="F31" i="6"/>
  <c r="F26" i="6"/>
  <c r="F25" i="6"/>
  <c r="F24" i="6"/>
  <c r="F23" i="6"/>
  <c r="F22" i="6"/>
  <c r="F21" i="6"/>
  <c r="F20" i="6"/>
  <c r="F19" i="6"/>
  <c r="F18" i="6"/>
  <c r="F17" i="6"/>
  <c r="D29" i="5"/>
  <c r="C31" i="7"/>
  <c r="AD31" i="7"/>
  <c r="D24" i="5"/>
  <c r="C26" i="7"/>
  <c r="AD26" i="7"/>
  <c r="D23" i="5"/>
  <c r="C25" i="7"/>
  <c r="AD25" i="7"/>
  <c r="C24" i="7"/>
  <c r="AD24" i="7"/>
  <c r="C23" i="7"/>
  <c r="AD23" i="7"/>
  <c r="C22" i="7"/>
  <c r="AD22" i="7"/>
  <c r="C21" i="7"/>
  <c r="AD21" i="7"/>
  <c r="C20" i="7"/>
  <c r="AD20" i="7"/>
  <c r="C19" i="7"/>
  <c r="AD19" i="7"/>
  <c r="C18" i="7"/>
  <c r="AD18" i="7"/>
  <c r="C17" i="7"/>
  <c r="AD17" i="7"/>
  <c r="C16" i="7"/>
  <c r="AD16" i="7"/>
  <c r="AA31" i="7"/>
  <c r="AA26" i="7"/>
  <c r="AA25" i="7"/>
  <c r="AA24" i="7"/>
  <c r="AA23" i="7"/>
  <c r="AA22" i="7"/>
  <c r="AA21" i="7"/>
  <c r="AA20" i="7"/>
  <c r="AA19" i="7"/>
  <c r="AA18" i="7"/>
  <c r="AA17" i="7"/>
  <c r="AA16" i="7"/>
  <c r="X31" i="7"/>
  <c r="X26" i="7"/>
  <c r="X25" i="7"/>
  <c r="X24" i="7"/>
  <c r="X23" i="7"/>
  <c r="X22" i="7"/>
  <c r="X21" i="7"/>
  <c r="X20" i="7"/>
  <c r="X19" i="7"/>
  <c r="X18" i="7"/>
  <c r="X17" i="7"/>
  <c r="X16" i="7"/>
  <c r="U31" i="7"/>
  <c r="U26" i="7"/>
  <c r="U25" i="7"/>
  <c r="U24" i="7"/>
  <c r="U23" i="7"/>
  <c r="U22" i="7"/>
  <c r="U21" i="7"/>
  <c r="U20" i="7"/>
  <c r="U19" i="7"/>
  <c r="U18" i="7"/>
  <c r="U17" i="7"/>
  <c r="U16" i="7"/>
  <c r="R31" i="7"/>
  <c r="R26" i="7"/>
  <c r="R25" i="7"/>
  <c r="R24" i="7"/>
  <c r="R23" i="7"/>
  <c r="R22" i="7"/>
  <c r="R21" i="7"/>
  <c r="R20" i="7"/>
  <c r="R19" i="7"/>
  <c r="R18" i="7"/>
  <c r="R17" i="7"/>
  <c r="R16" i="7"/>
  <c r="O31" i="7"/>
  <c r="O26" i="7"/>
  <c r="O25" i="7"/>
  <c r="O24" i="7"/>
  <c r="O23" i="7"/>
  <c r="O22" i="7"/>
  <c r="O21" i="7"/>
  <c r="O20" i="7"/>
  <c r="O19" i="7"/>
  <c r="O18" i="7"/>
  <c r="O17" i="7"/>
  <c r="O16" i="7"/>
  <c r="L31" i="7"/>
  <c r="L26" i="7"/>
  <c r="L25" i="7"/>
  <c r="L24" i="7"/>
  <c r="L23" i="7"/>
  <c r="L22" i="7"/>
  <c r="L21" i="7"/>
  <c r="L20" i="7"/>
  <c r="L19" i="7"/>
  <c r="L18" i="7"/>
  <c r="L17" i="7"/>
  <c r="L16" i="7"/>
  <c r="I31" i="7"/>
  <c r="I26" i="7"/>
  <c r="I25" i="7"/>
  <c r="I24" i="7"/>
  <c r="I23" i="7"/>
  <c r="I22" i="7"/>
  <c r="I21" i="7"/>
  <c r="I20" i="7"/>
  <c r="I19" i="7"/>
  <c r="I18" i="7"/>
  <c r="I17" i="7"/>
  <c r="I16" i="7"/>
  <c r="F31" i="7"/>
  <c r="F26" i="7"/>
  <c r="F25" i="7"/>
  <c r="F24" i="7"/>
  <c r="F23" i="7"/>
  <c r="F22" i="7"/>
  <c r="F21" i="7"/>
  <c r="F20" i="7"/>
  <c r="F19" i="7"/>
  <c r="F18" i="7"/>
  <c r="F17" i="7"/>
  <c r="F16" i="7"/>
  <c r="F16" i="6"/>
  <c r="C31" i="8"/>
  <c r="AD31" i="8"/>
  <c r="J24" i="5"/>
  <c r="C26" i="8"/>
  <c r="AD26" i="8"/>
  <c r="J23" i="5"/>
  <c r="C25" i="8"/>
  <c r="AD25" i="8"/>
  <c r="J22" i="5"/>
  <c r="C24" i="8"/>
  <c r="AD24" i="8"/>
  <c r="J21" i="5"/>
  <c r="C23" i="8"/>
  <c r="AD23" i="8"/>
  <c r="J20" i="5"/>
  <c r="C22" i="8"/>
  <c r="AD22" i="8"/>
  <c r="J19" i="5"/>
  <c r="C21" i="8"/>
  <c r="AD21" i="8"/>
  <c r="J18" i="5"/>
  <c r="C20" i="8"/>
  <c r="AD20" i="8"/>
  <c r="J17" i="5"/>
  <c r="C19" i="8"/>
  <c r="AD19" i="8"/>
  <c r="J16" i="5"/>
  <c r="C18" i="8"/>
  <c r="AD18" i="8"/>
  <c r="J15" i="5"/>
  <c r="C17" i="8"/>
  <c r="AD17" i="8"/>
  <c r="J14" i="5"/>
  <c r="C16" i="8"/>
  <c r="AD16" i="8"/>
  <c r="AA31" i="8"/>
  <c r="AA26" i="8"/>
  <c r="AA25" i="8"/>
  <c r="AA24" i="8"/>
  <c r="AA23" i="8"/>
  <c r="AA22" i="8"/>
  <c r="AA21" i="8"/>
  <c r="AA20" i="8"/>
  <c r="AA19" i="8"/>
  <c r="AA18" i="8"/>
  <c r="AA17" i="8"/>
  <c r="AA16" i="8"/>
  <c r="X31" i="8"/>
  <c r="X26" i="8"/>
  <c r="X25" i="8"/>
  <c r="X24" i="8"/>
  <c r="X23" i="8"/>
  <c r="X22" i="8"/>
  <c r="X21" i="8"/>
  <c r="X20" i="8"/>
  <c r="X19" i="8"/>
  <c r="X18" i="8"/>
  <c r="X17" i="8"/>
  <c r="X16" i="8"/>
  <c r="U31" i="8"/>
  <c r="U26" i="8"/>
  <c r="U25" i="8"/>
  <c r="U24" i="8"/>
  <c r="U23" i="8"/>
  <c r="U22" i="8"/>
  <c r="U21" i="8"/>
  <c r="U20" i="8"/>
  <c r="U19" i="8"/>
  <c r="U18" i="8"/>
  <c r="U17" i="8"/>
  <c r="U16" i="8"/>
  <c r="R31" i="8"/>
  <c r="R26" i="8"/>
  <c r="R25" i="8"/>
  <c r="R24" i="8"/>
  <c r="R23" i="8"/>
  <c r="R22" i="8"/>
  <c r="R21" i="8"/>
  <c r="R20" i="8"/>
  <c r="R19" i="8"/>
  <c r="R18" i="8"/>
  <c r="R17" i="8"/>
  <c r="R16" i="8"/>
  <c r="O31" i="8"/>
  <c r="O26" i="8"/>
  <c r="O25" i="8"/>
  <c r="O24" i="8"/>
  <c r="O23" i="8"/>
  <c r="O22" i="8"/>
  <c r="O21" i="8"/>
  <c r="O20" i="8"/>
  <c r="O19" i="8"/>
  <c r="O18" i="8"/>
  <c r="O17" i="8"/>
  <c r="O16" i="8"/>
  <c r="L31" i="8"/>
  <c r="L26" i="8"/>
  <c r="L25" i="8"/>
  <c r="L24" i="8"/>
  <c r="L23" i="8"/>
  <c r="L22" i="8"/>
  <c r="L21" i="8"/>
  <c r="L20" i="8"/>
  <c r="L19" i="8"/>
  <c r="L18" i="8"/>
  <c r="L17" i="8"/>
  <c r="L16" i="8"/>
  <c r="I31" i="8"/>
  <c r="I26" i="8"/>
  <c r="I25" i="8"/>
  <c r="I24" i="8"/>
  <c r="I23" i="8"/>
  <c r="I22" i="8"/>
  <c r="I21" i="8"/>
  <c r="I20" i="8"/>
  <c r="I19" i="8"/>
  <c r="I18" i="8"/>
  <c r="I17" i="8"/>
  <c r="I16" i="8"/>
  <c r="F31" i="8"/>
  <c r="F26" i="8"/>
  <c r="F25" i="8"/>
  <c r="F24" i="8"/>
  <c r="F23" i="8"/>
  <c r="F22" i="8"/>
  <c r="F21" i="8"/>
  <c r="F20" i="8"/>
  <c r="F19" i="8"/>
  <c r="F18" i="8"/>
  <c r="F17" i="8"/>
  <c r="F16" i="8"/>
  <c r="S19" i="5"/>
  <c r="C21" i="9"/>
  <c r="AD21" i="9"/>
  <c r="C16" i="9"/>
  <c r="D21" i="7"/>
  <c r="D20" i="6"/>
  <c r="AE20" i="6"/>
  <c r="AB20" i="6"/>
  <c r="Y20" i="6"/>
  <c r="V20" i="6"/>
  <c r="S20" i="6"/>
  <c r="P20" i="6"/>
  <c r="M20" i="6"/>
  <c r="J20" i="6"/>
  <c r="G20" i="6"/>
  <c r="D19" i="6"/>
  <c r="AE19" i="6"/>
  <c r="AB19" i="6"/>
  <c r="Y19" i="6"/>
  <c r="V19" i="6"/>
  <c r="S19" i="6"/>
  <c r="P19" i="6"/>
  <c r="M19" i="6"/>
  <c r="J19" i="6"/>
  <c r="G19" i="6"/>
  <c r="D18" i="6"/>
  <c r="AE18" i="6"/>
  <c r="AB18" i="6"/>
  <c r="Y18" i="6"/>
  <c r="V18" i="6"/>
  <c r="S18" i="6"/>
  <c r="P18" i="6"/>
  <c r="M18" i="6"/>
  <c r="J18" i="6"/>
  <c r="G18" i="6"/>
  <c r="D17" i="6"/>
  <c r="AE17" i="6"/>
  <c r="AB17" i="6"/>
  <c r="Y17" i="6"/>
  <c r="V17" i="6"/>
  <c r="S17" i="6"/>
  <c r="P17" i="6"/>
  <c r="M17" i="6"/>
  <c r="J17" i="6"/>
  <c r="G17" i="6"/>
  <c r="D16" i="6"/>
  <c r="AE16" i="6"/>
  <c r="AB16" i="6"/>
  <c r="Y16" i="6"/>
  <c r="V16" i="6"/>
  <c r="S16" i="6"/>
  <c r="P16" i="6"/>
  <c r="M16" i="6"/>
  <c r="J16" i="6"/>
  <c r="G16" i="6"/>
  <c r="L25" i="4"/>
  <c r="L24" i="4"/>
  <c r="L23" i="4"/>
  <c r="L22" i="4"/>
  <c r="L21" i="4"/>
  <c r="L20" i="4"/>
  <c r="L19" i="4"/>
  <c r="L18" i="4"/>
  <c r="L17" i="4"/>
  <c r="L16" i="4"/>
  <c r="L15" i="4"/>
  <c r="H25" i="4"/>
  <c r="H24" i="4"/>
  <c r="C31" i="9"/>
  <c r="AD31" i="9"/>
  <c r="S24" i="5"/>
  <c r="C26" i="9"/>
  <c r="AD26" i="9"/>
  <c r="S23" i="5"/>
  <c r="C25" i="9"/>
  <c r="AD25" i="9"/>
  <c r="C24" i="9"/>
  <c r="S21" i="5"/>
  <c r="C23" i="9"/>
  <c r="AD23" i="9"/>
  <c r="C22" i="9"/>
  <c r="S18" i="5"/>
  <c r="C20" i="9"/>
  <c r="AD20" i="9"/>
  <c r="S17" i="5"/>
  <c r="C19" i="9"/>
  <c r="AD19" i="9"/>
  <c r="S16" i="5"/>
  <c r="C18" i="9"/>
  <c r="AD18" i="9"/>
  <c r="C17" i="9"/>
  <c r="AA31" i="9"/>
  <c r="AA26" i="9"/>
  <c r="AA25" i="9"/>
  <c r="AA23" i="9"/>
  <c r="AA21" i="9"/>
  <c r="AA20" i="9"/>
  <c r="AA19" i="9"/>
  <c r="AA18" i="9"/>
  <c r="X31" i="9"/>
  <c r="X26" i="9"/>
  <c r="X25" i="9"/>
  <c r="X23" i="9"/>
  <c r="X21" i="9"/>
  <c r="X20" i="9"/>
  <c r="X19" i="9"/>
  <c r="X18" i="9"/>
  <c r="U31" i="9"/>
  <c r="U26" i="9"/>
  <c r="U25" i="9"/>
  <c r="U23" i="9"/>
  <c r="U21" i="9"/>
  <c r="U20" i="9"/>
  <c r="U19" i="9"/>
  <c r="U18" i="9"/>
  <c r="R31" i="9"/>
  <c r="R26" i="9"/>
  <c r="R25" i="9"/>
  <c r="R23" i="9"/>
  <c r="R21" i="9"/>
  <c r="R20" i="9"/>
  <c r="R19" i="9"/>
  <c r="R18" i="9"/>
  <c r="F31" i="9"/>
  <c r="F26" i="9"/>
  <c r="F25" i="9"/>
  <c r="F23" i="9"/>
  <c r="F21" i="9"/>
  <c r="F20" i="9"/>
  <c r="F19" i="9"/>
  <c r="F18" i="9"/>
  <c r="I31" i="9"/>
  <c r="I26" i="9"/>
  <c r="I25" i="9"/>
  <c r="I23" i="9"/>
  <c r="I21" i="9"/>
  <c r="I20" i="9"/>
  <c r="I19" i="9"/>
  <c r="I18" i="9"/>
  <c r="L31" i="9"/>
  <c r="L26" i="9"/>
  <c r="L25" i="9"/>
  <c r="L23" i="9"/>
  <c r="L21" i="9"/>
  <c r="L20" i="9"/>
  <c r="L19" i="9"/>
  <c r="L18" i="9"/>
  <c r="O31" i="9"/>
  <c r="O26" i="9"/>
  <c r="O25" i="9"/>
  <c r="O23" i="9"/>
  <c r="O21" i="9"/>
  <c r="O20" i="9"/>
  <c r="O18" i="9"/>
  <c r="O19" i="9"/>
  <c r="D31" i="9"/>
  <c r="AE31" i="9"/>
  <c r="AB31" i="9"/>
  <c r="Y31" i="9"/>
  <c r="V31" i="9"/>
  <c r="S31" i="9"/>
  <c r="P31" i="9"/>
  <c r="M31" i="9"/>
  <c r="J31" i="9"/>
  <c r="G31" i="9"/>
  <c r="D26" i="9"/>
  <c r="AE26" i="9"/>
  <c r="AB26" i="9"/>
  <c r="Y26" i="9"/>
  <c r="V26" i="9"/>
  <c r="S26" i="9"/>
  <c r="P26" i="9"/>
  <c r="M26" i="9"/>
  <c r="J26" i="9"/>
  <c r="G26" i="9"/>
  <c r="D25" i="9"/>
  <c r="AE25" i="9"/>
  <c r="AB25" i="9"/>
  <c r="Y25" i="9"/>
  <c r="V25" i="9"/>
  <c r="S25" i="9"/>
  <c r="P25" i="9"/>
  <c r="M25" i="9"/>
  <c r="J25" i="9"/>
  <c r="G25" i="9"/>
  <c r="D23" i="9"/>
  <c r="AE23" i="9"/>
  <c r="AB23" i="9"/>
  <c r="Y23" i="9"/>
  <c r="V23" i="9"/>
  <c r="S23" i="9"/>
  <c r="P23" i="9"/>
  <c r="M23" i="9"/>
  <c r="J23" i="9"/>
  <c r="G23" i="9"/>
  <c r="D21" i="9"/>
  <c r="AE21" i="9"/>
  <c r="AB21" i="9"/>
  <c r="Y21" i="9"/>
  <c r="V21" i="9"/>
  <c r="S21" i="9"/>
  <c r="P21" i="9"/>
  <c r="M21" i="9"/>
  <c r="J21" i="9"/>
  <c r="G21" i="9"/>
  <c r="D20" i="9"/>
  <c r="AE20" i="9"/>
  <c r="AB20" i="9"/>
  <c r="Y20" i="9"/>
  <c r="V20" i="9"/>
  <c r="S20" i="9"/>
  <c r="P20" i="9"/>
  <c r="M20" i="9"/>
  <c r="J20" i="9"/>
  <c r="G20" i="9"/>
  <c r="D19" i="9"/>
  <c r="AE19" i="9"/>
  <c r="AB19" i="9"/>
  <c r="Y19" i="9"/>
  <c r="V19" i="9"/>
  <c r="S19" i="9"/>
  <c r="P19" i="9"/>
  <c r="M19" i="9"/>
  <c r="J19" i="9"/>
  <c r="G19" i="9"/>
  <c r="D18" i="9"/>
  <c r="AE18" i="9"/>
  <c r="AB18" i="9"/>
  <c r="Y18" i="9"/>
  <c r="V18" i="9"/>
  <c r="S18" i="9"/>
  <c r="P18" i="9"/>
  <c r="M18" i="9"/>
  <c r="J18" i="9"/>
  <c r="G18" i="9"/>
  <c r="D31" i="8"/>
  <c r="AE31" i="8"/>
  <c r="AB31" i="8"/>
  <c r="Y31" i="8"/>
  <c r="V31" i="8"/>
  <c r="S31" i="8"/>
  <c r="P31" i="8"/>
  <c r="M31" i="8"/>
  <c r="J31" i="8"/>
  <c r="G31" i="8"/>
  <c r="D26" i="8"/>
  <c r="AE26" i="8"/>
  <c r="AB26" i="8"/>
  <c r="Y26" i="8"/>
  <c r="V26" i="8"/>
  <c r="S26" i="8"/>
  <c r="P26" i="8"/>
  <c r="M26" i="8"/>
  <c r="J26" i="8"/>
  <c r="G26" i="8"/>
  <c r="D25" i="8"/>
  <c r="AE25" i="8"/>
  <c r="AB25" i="8"/>
  <c r="Y25" i="8"/>
  <c r="V25" i="8"/>
  <c r="S25" i="8"/>
  <c r="P25" i="8"/>
  <c r="M25" i="8"/>
  <c r="J25" i="8"/>
  <c r="G25" i="8"/>
  <c r="D24" i="8"/>
  <c r="AE24" i="8"/>
  <c r="AB24" i="8"/>
  <c r="Y24" i="8"/>
  <c r="V24" i="8"/>
  <c r="S24" i="8"/>
  <c r="P24" i="8"/>
  <c r="M24" i="8"/>
  <c r="J24" i="8"/>
  <c r="G24" i="8"/>
  <c r="D23" i="8"/>
  <c r="AE23" i="8"/>
  <c r="AB23" i="8"/>
  <c r="Y23" i="8"/>
  <c r="V23" i="8"/>
  <c r="S23" i="8"/>
  <c r="P23" i="8"/>
  <c r="M23" i="8"/>
  <c r="J23" i="8"/>
  <c r="G23" i="8"/>
  <c r="D22" i="8"/>
  <c r="AE22" i="8"/>
  <c r="AB22" i="8"/>
  <c r="Y22" i="8"/>
  <c r="V22" i="8"/>
  <c r="S22" i="8"/>
  <c r="P22" i="8"/>
  <c r="M22" i="8"/>
  <c r="J22" i="8"/>
  <c r="G22" i="8"/>
  <c r="D21" i="8"/>
  <c r="AE21" i="8"/>
  <c r="AB21" i="8"/>
  <c r="Y21" i="8"/>
  <c r="V21" i="8"/>
  <c r="S21" i="8"/>
  <c r="P21" i="8"/>
  <c r="M21" i="8"/>
  <c r="J21" i="8"/>
  <c r="G21" i="8"/>
  <c r="D20" i="8"/>
  <c r="AE20" i="8"/>
  <c r="AB20" i="8"/>
  <c r="Y20" i="8"/>
  <c r="V20" i="8"/>
  <c r="S20" i="8"/>
  <c r="P20" i="8"/>
  <c r="M20" i="8"/>
  <c r="J20" i="8"/>
  <c r="G20" i="8"/>
  <c r="D19" i="8"/>
  <c r="AE19" i="8"/>
  <c r="AB19" i="8"/>
  <c r="Y19" i="8"/>
  <c r="V19" i="8"/>
  <c r="S19" i="8"/>
  <c r="P19" i="8"/>
  <c r="M19" i="8"/>
  <c r="J19" i="8"/>
  <c r="G19" i="8"/>
  <c r="D18" i="8"/>
  <c r="AE18" i="8"/>
  <c r="AB18" i="8"/>
  <c r="Y18" i="8"/>
  <c r="V18" i="8"/>
  <c r="S18" i="8"/>
  <c r="P18" i="8"/>
  <c r="M18" i="8"/>
  <c r="J18" i="8"/>
  <c r="G18" i="8"/>
  <c r="D17" i="8"/>
  <c r="AE17" i="8"/>
  <c r="AB17" i="8"/>
  <c r="Y17" i="8"/>
  <c r="V17" i="8"/>
  <c r="S17" i="8"/>
  <c r="P17" i="8"/>
  <c r="M17" i="8"/>
  <c r="J17" i="8"/>
  <c r="G17" i="8"/>
  <c r="D16" i="8"/>
  <c r="AE16" i="8"/>
  <c r="AB16" i="8"/>
  <c r="Y16" i="8"/>
  <c r="V16" i="8"/>
  <c r="S16" i="8"/>
  <c r="P16" i="8"/>
  <c r="M16" i="8"/>
  <c r="J16" i="8"/>
  <c r="G16" i="8"/>
  <c r="D31" i="7"/>
  <c r="AE31" i="7"/>
  <c r="D26" i="7"/>
  <c r="AE26" i="7"/>
  <c r="D25" i="7"/>
  <c r="AE25" i="7"/>
  <c r="D24" i="7"/>
  <c r="AE24" i="7"/>
  <c r="D23" i="7"/>
  <c r="AE23" i="7"/>
  <c r="D22" i="7"/>
  <c r="AE22" i="7"/>
  <c r="AE21" i="7"/>
  <c r="D20" i="7"/>
  <c r="AE20" i="7"/>
  <c r="D19" i="7"/>
  <c r="AE19" i="7"/>
  <c r="D18" i="7"/>
  <c r="AE18" i="7"/>
  <c r="D17" i="7"/>
  <c r="AE17" i="7"/>
  <c r="D16" i="7"/>
  <c r="AE16" i="7"/>
  <c r="AB31" i="7"/>
  <c r="AB26" i="7"/>
  <c r="AB25" i="7"/>
  <c r="AB24" i="7"/>
  <c r="AB23" i="7"/>
  <c r="AB22" i="7"/>
  <c r="AB21" i="7"/>
  <c r="AB20" i="7"/>
  <c r="AB19" i="7"/>
  <c r="AB18" i="7"/>
  <c r="AB17" i="7"/>
  <c r="AB16" i="7"/>
  <c r="Y31" i="7"/>
  <c r="Y26" i="7"/>
  <c r="Y25" i="7"/>
  <c r="Y24" i="7"/>
  <c r="Y23" i="7"/>
  <c r="Y22" i="7"/>
  <c r="Y21" i="7"/>
  <c r="Y20" i="7"/>
  <c r="Y19" i="7"/>
  <c r="Y18" i="7"/>
  <c r="Y17" i="7"/>
  <c r="Y16" i="7"/>
  <c r="V31" i="7"/>
  <c r="V26" i="7"/>
  <c r="V25" i="7"/>
  <c r="V24" i="7"/>
  <c r="V23" i="7"/>
  <c r="V22" i="7"/>
  <c r="V21" i="7"/>
  <c r="V20" i="7"/>
  <c r="V19" i="7"/>
  <c r="V18" i="7"/>
  <c r="V17" i="7"/>
  <c r="V16" i="7"/>
  <c r="S31" i="7"/>
  <c r="S26" i="7"/>
  <c r="S25" i="7"/>
  <c r="S24" i="7"/>
  <c r="S23" i="7"/>
  <c r="S22" i="7"/>
  <c r="S21" i="7"/>
  <c r="S20" i="7"/>
  <c r="S19" i="7"/>
  <c r="S18" i="7"/>
  <c r="S17" i="7"/>
  <c r="S16" i="7"/>
  <c r="P31" i="7"/>
  <c r="P26" i="7"/>
  <c r="P25" i="7"/>
  <c r="P24" i="7"/>
  <c r="P23" i="7"/>
  <c r="P22" i="7"/>
  <c r="P21" i="7"/>
  <c r="P20" i="7"/>
  <c r="P19" i="7"/>
  <c r="P18" i="7"/>
  <c r="P17" i="7"/>
  <c r="P16" i="7"/>
  <c r="M31" i="7"/>
  <c r="M26" i="7"/>
  <c r="M25" i="7"/>
  <c r="M24" i="7"/>
  <c r="M23" i="7"/>
  <c r="M22" i="7"/>
  <c r="M21" i="7"/>
  <c r="M20" i="7"/>
  <c r="M19" i="7"/>
  <c r="M18" i="7"/>
  <c r="M17" i="7"/>
  <c r="M16" i="7"/>
  <c r="J31" i="7"/>
  <c r="J26" i="7"/>
  <c r="J25" i="7"/>
  <c r="J24" i="7"/>
  <c r="J23" i="7"/>
  <c r="J22" i="7"/>
  <c r="J21" i="7"/>
  <c r="J20" i="7"/>
  <c r="J19" i="7"/>
  <c r="J18" i="7"/>
  <c r="J17" i="7"/>
  <c r="J16" i="7"/>
  <c r="G31" i="7"/>
  <c r="G26" i="7"/>
  <c r="G25" i="7"/>
  <c r="G24" i="7"/>
  <c r="G23" i="7"/>
  <c r="G22" i="7"/>
  <c r="G21" i="7"/>
  <c r="G20" i="7"/>
  <c r="G19" i="7"/>
  <c r="G18" i="7"/>
  <c r="G17" i="7"/>
  <c r="G16" i="7"/>
  <c r="D31" i="6"/>
  <c r="AE31" i="6"/>
  <c r="D26" i="6"/>
  <c r="AE26" i="6"/>
  <c r="D25" i="6"/>
  <c r="AE25" i="6"/>
  <c r="D24" i="6"/>
  <c r="AE24" i="6"/>
  <c r="D23" i="6"/>
  <c r="AE23" i="6"/>
  <c r="D22" i="6"/>
  <c r="AE22" i="6"/>
  <c r="D21" i="6"/>
  <c r="AE21" i="6"/>
  <c r="AB31" i="6"/>
  <c r="AB26" i="6"/>
  <c r="AB25" i="6"/>
  <c r="AB24" i="6"/>
  <c r="AB23" i="6"/>
  <c r="AB22" i="6"/>
  <c r="AB21" i="6"/>
  <c r="Y31" i="6"/>
  <c r="Y26" i="6"/>
  <c r="Y25" i="6"/>
  <c r="Y24" i="6"/>
  <c r="Y23" i="6"/>
  <c r="Y22" i="6"/>
  <c r="Y21" i="6"/>
  <c r="V31" i="6"/>
  <c r="V26" i="6"/>
  <c r="V25" i="6"/>
  <c r="V24" i="6"/>
  <c r="V23" i="6"/>
  <c r="V22" i="6"/>
  <c r="V21" i="6"/>
  <c r="S31" i="6"/>
  <c r="S26" i="6"/>
  <c r="S25" i="6"/>
  <c r="S24" i="6"/>
  <c r="S23" i="6"/>
  <c r="S22" i="6"/>
  <c r="S21" i="6"/>
  <c r="P31" i="6"/>
  <c r="P26" i="6"/>
  <c r="P25" i="6"/>
  <c r="P24" i="6"/>
  <c r="P23" i="6"/>
  <c r="P22" i="6"/>
  <c r="P21" i="6"/>
  <c r="M31" i="6"/>
  <c r="M26" i="6"/>
  <c r="M25" i="6"/>
  <c r="M24" i="6"/>
  <c r="M23" i="6"/>
  <c r="M22" i="6"/>
  <c r="M21" i="6"/>
  <c r="J31" i="6"/>
  <c r="J26" i="6"/>
  <c r="J25" i="6"/>
  <c r="J24" i="6"/>
  <c r="J23" i="6"/>
  <c r="J22" i="6"/>
  <c r="J21" i="6"/>
  <c r="G31" i="6"/>
  <c r="G26" i="6"/>
  <c r="G25" i="6"/>
  <c r="G24" i="6"/>
  <c r="G23" i="6"/>
  <c r="G22" i="6"/>
  <c r="G21" i="6"/>
  <c r="H29" i="5"/>
  <c r="E29" i="5"/>
  <c r="T24" i="5"/>
  <c r="K24" i="5"/>
  <c r="H24" i="5"/>
  <c r="E24" i="5"/>
  <c r="T23" i="5"/>
  <c r="K23" i="5"/>
  <c r="H23" i="5"/>
  <c r="E23" i="5"/>
  <c r="K22" i="5"/>
  <c r="H22" i="5"/>
  <c r="T21" i="5"/>
  <c r="K21" i="5"/>
  <c r="H21" i="5"/>
  <c r="K20" i="5"/>
  <c r="H20" i="5"/>
  <c r="T19" i="5"/>
  <c r="K19" i="5"/>
  <c r="H19" i="5"/>
  <c r="T18" i="5"/>
  <c r="K18" i="5"/>
  <c r="H18" i="5"/>
  <c r="T17" i="5"/>
  <c r="K17" i="5"/>
  <c r="H17" i="5"/>
  <c r="T16" i="5"/>
  <c r="K16" i="5"/>
  <c r="H16" i="5"/>
  <c r="K15" i="5"/>
  <c r="H15" i="5"/>
  <c r="K14" i="5"/>
  <c r="H14" i="5"/>
  <c r="AB25" i="4"/>
  <c r="AB24" i="4"/>
  <c r="AB22" i="4"/>
  <c r="AB20" i="4"/>
  <c r="AB19" i="4"/>
  <c r="AB18" i="4"/>
  <c r="AB17" i="4"/>
  <c r="P25" i="4"/>
  <c r="P24" i="4"/>
  <c r="P23" i="4"/>
  <c r="P22" i="4"/>
  <c r="P21" i="4"/>
  <c r="P20" i="4"/>
  <c r="P19" i="4"/>
  <c r="P18" i="4"/>
  <c r="P17" i="4"/>
  <c r="P16" i="4"/>
  <c r="P15" i="4"/>
  <c r="C25" i="4"/>
  <c r="C24" i="4"/>
  <c r="C23" i="4"/>
  <c r="C22" i="4"/>
  <c r="C21" i="4"/>
  <c r="C20" i="4"/>
  <c r="C19" i="4"/>
  <c r="C18" i="4"/>
  <c r="C17" i="4"/>
  <c r="C16" i="4"/>
  <c r="C15" i="4"/>
</calcChain>
</file>

<file path=xl/sharedStrings.xml><?xml version="1.0" encoding="utf-8"?>
<sst xmlns="http://schemas.openxmlformats.org/spreadsheetml/2006/main" count="723" uniqueCount="107">
  <si>
    <t>Aussendurchmesser</t>
  </si>
  <si>
    <r>
      <t>d</t>
    </r>
    <r>
      <rPr>
        <b/>
        <vertAlign val="subscript"/>
        <sz val="10"/>
        <rFont val="Arial"/>
        <family val="2"/>
      </rPr>
      <t>n</t>
    </r>
  </si>
  <si>
    <r>
      <t>d</t>
    </r>
    <r>
      <rPr>
        <b/>
        <vertAlign val="subscript"/>
        <sz val="10"/>
        <rFont val="Arial"/>
        <family val="2"/>
      </rPr>
      <t>em,min</t>
    </r>
  </si>
  <si>
    <r>
      <t>d</t>
    </r>
    <r>
      <rPr>
        <b/>
        <vertAlign val="subscript"/>
        <sz val="10"/>
        <rFont val="Arial"/>
        <family val="2"/>
      </rPr>
      <t>em,max</t>
    </r>
  </si>
  <si>
    <r>
      <t>e</t>
    </r>
    <r>
      <rPr>
        <b/>
        <vertAlign val="subscript"/>
        <sz val="10"/>
        <rFont val="Arial"/>
        <family val="2"/>
      </rPr>
      <t>min</t>
    </r>
  </si>
  <si>
    <r>
      <t>e</t>
    </r>
    <r>
      <rPr>
        <b/>
        <vertAlign val="subscript"/>
        <sz val="10"/>
        <rFont val="Arial"/>
        <family val="2"/>
      </rPr>
      <t>max</t>
    </r>
  </si>
  <si>
    <r>
      <t>d</t>
    </r>
    <r>
      <rPr>
        <b/>
        <vertAlign val="subscript"/>
        <sz val="10"/>
        <color rgb="FF0070C0"/>
        <rFont val="Arial"/>
        <family val="2"/>
      </rPr>
      <t xml:space="preserve">i </t>
    </r>
    <r>
      <rPr>
        <b/>
        <sz val="10"/>
        <color rgb="FF0070C0"/>
        <rFont val="Arial"/>
        <family val="2"/>
      </rPr>
      <t>[mm]</t>
    </r>
  </si>
  <si>
    <t>Leitfaden RL-03</t>
  </si>
  <si>
    <t>Kanalisation</t>
  </si>
  <si>
    <t>kg/m*</t>
  </si>
  <si>
    <r>
      <t xml:space="preserve"> A</t>
    </r>
    <r>
      <rPr>
        <b/>
        <vertAlign val="subscript"/>
        <sz val="10"/>
        <color rgb="FF0070C0"/>
        <rFont val="Arial"/>
        <family val="2"/>
      </rPr>
      <t>R</t>
    </r>
    <r>
      <rPr>
        <b/>
        <sz val="10"/>
        <color rgb="FF0070C0"/>
        <rFont val="Arial"/>
        <family val="2"/>
      </rPr>
      <t xml:space="preserve"> [m</t>
    </r>
    <r>
      <rPr>
        <b/>
        <vertAlign val="superscript"/>
        <sz val="10"/>
        <color rgb="FF0070C0"/>
        <rFont val="Arial"/>
        <family val="2"/>
      </rPr>
      <t>2</t>
    </r>
    <r>
      <rPr>
        <b/>
        <sz val="10"/>
        <color rgb="FF0070C0"/>
        <rFont val="Arial"/>
        <family val="2"/>
      </rPr>
      <t>/m]</t>
    </r>
  </si>
  <si>
    <t>Innendurchmesser und innere Rohroberfläche/ Meter</t>
  </si>
  <si>
    <t>g/cm3</t>
  </si>
  <si>
    <r>
      <t>v</t>
    </r>
    <r>
      <rPr>
        <b/>
        <vertAlign val="subscript"/>
        <sz val="10"/>
        <color rgb="FF0070C0"/>
        <rFont val="Arial"/>
        <family val="2"/>
      </rPr>
      <t xml:space="preserve"> </t>
    </r>
    <r>
      <rPr>
        <b/>
        <sz val="10"/>
        <color rgb="FF0070C0"/>
        <rFont val="Arial"/>
        <family val="2"/>
      </rPr>
      <t>[m/s]</t>
    </r>
  </si>
  <si>
    <t xml:space="preserve"> Q [l/s]</t>
  </si>
  <si>
    <t>Gefälle</t>
  </si>
  <si>
    <t>‰</t>
  </si>
  <si>
    <r>
      <t xml:space="preserve"> A</t>
    </r>
    <r>
      <rPr>
        <b/>
        <vertAlign val="subscript"/>
        <sz val="10"/>
        <color rgb="FF0070C0"/>
        <rFont val="Arial"/>
        <family val="2"/>
      </rPr>
      <t>i</t>
    </r>
    <r>
      <rPr>
        <b/>
        <sz val="10"/>
        <color rgb="FF0070C0"/>
        <rFont val="Arial"/>
        <family val="2"/>
      </rPr>
      <t xml:space="preserve"> [m</t>
    </r>
    <r>
      <rPr>
        <b/>
        <vertAlign val="superscript"/>
        <sz val="10"/>
        <color rgb="FF0070C0"/>
        <rFont val="Arial"/>
        <family val="2"/>
      </rPr>
      <t>2</t>
    </r>
    <r>
      <rPr>
        <b/>
        <sz val="10"/>
        <color rgb="FF0070C0"/>
        <rFont val="Arial"/>
        <family val="2"/>
      </rPr>
      <t>]</t>
    </r>
  </si>
  <si>
    <t>nach Pradtl-Colebrook</t>
  </si>
  <si>
    <t>mm</t>
  </si>
  <si>
    <t xml:space="preserve">Hydraulische Kennwerte bei Vollfüllung </t>
  </si>
  <si>
    <r>
      <t>k</t>
    </r>
    <r>
      <rPr>
        <vertAlign val="subscript"/>
        <sz val="12"/>
        <color rgb="FF0070C0"/>
        <rFont val="Arial"/>
        <family val="2"/>
      </rPr>
      <t>b</t>
    </r>
    <r>
      <rPr>
        <sz val="12"/>
        <color rgb="FF0070C0"/>
        <rFont val="Arial"/>
        <family val="2"/>
      </rPr>
      <t xml:space="preserve"> =</t>
    </r>
  </si>
  <si>
    <t>SN 8</t>
  </si>
  <si>
    <t>SN 4</t>
  </si>
  <si>
    <t>betriebl. Rauigkeit:</t>
  </si>
  <si>
    <t>Beton</t>
  </si>
  <si>
    <t>Rohrmaterial</t>
  </si>
  <si>
    <t>PE, PP, PVC</t>
  </si>
  <si>
    <t>Guss</t>
  </si>
  <si>
    <t>Steinzeug</t>
  </si>
  <si>
    <t>Betriebliche Wandrauhigkeit mit Ablagerungen</t>
  </si>
  <si>
    <t>0.25 - 0.6</t>
  </si>
  <si>
    <t>2.0 - 3.0</t>
  </si>
  <si>
    <t>0.2 - 0.6</t>
  </si>
  <si>
    <r>
      <t>k</t>
    </r>
    <r>
      <rPr>
        <b/>
        <vertAlign val="subscript"/>
        <sz val="16"/>
        <color rgb="FF0070C0"/>
        <rFont val="Arial"/>
        <family val="2"/>
      </rPr>
      <t xml:space="preserve">b </t>
    </r>
    <r>
      <rPr>
        <b/>
        <sz val="16"/>
        <color rgb="FF0070C0"/>
        <rFont val="Arial"/>
        <family val="2"/>
      </rPr>
      <t>[mm]</t>
    </r>
  </si>
  <si>
    <t>GFK</t>
  </si>
  <si>
    <t>1.0 - 1.5 ?</t>
  </si>
  <si>
    <t xml:space="preserve">“Tables for the hydraulic design of pipes, sewers and channels” </t>
  </si>
  <si>
    <t>Authors: HR Wallingford and D.I.H. Barr</t>
  </si>
  <si>
    <t>Rauhigkeit und Teilfüllung</t>
  </si>
  <si>
    <t>PVC-U</t>
  </si>
  <si>
    <t>Merkblatt - Abmessungen und hydraulische Kennwerte
von kompakten Vollwandkanalrohrleitungen aus PVC-U</t>
  </si>
  <si>
    <t>Anlage 3.2.3.1c</t>
  </si>
  <si>
    <t>Steifigkeitsklassen</t>
  </si>
  <si>
    <t>SN2</t>
  </si>
  <si>
    <t>S 40 / SDR 81</t>
  </si>
  <si>
    <t>S 25/ SDR 51</t>
  </si>
  <si>
    <t>S 20/ SDR 41</t>
  </si>
  <si>
    <t>S 16.5 / SDR 34</t>
  </si>
  <si>
    <t>* bezogen auf PVC-U mit einer Dichte von</t>
  </si>
  <si>
    <t>-</t>
  </si>
  <si>
    <t>SN 2</t>
  </si>
  <si>
    <t>Serie 20/ SDR 41</t>
  </si>
  <si>
    <t>Serie 16.5 / SDR 34</t>
  </si>
  <si>
    <r>
      <t xml:space="preserve">SN 2 </t>
    </r>
    <r>
      <rPr>
        <sz val="12"/>
        <color theme="1"/>
        <rFont val="Arial"/>
        <family val="2"/>
      </rPr>
      <t>(Serie 25/ SDR 51)</t>
    </r>
  </si>
  <si>
    <r>
      <t xml:space="preserve">SN4 </t>
    </r>
    <r>
      <rPr>
        <sz val="12"/>
        <color theme="1"/>
        <rFont val="Arial"/>
        <family val="2"/>
      </rPr>
      <t>(Serie 20 / SDR 41)</t>
    </r>
  </si>
  <si>
    <r>
      <t xml:space="preserve">SN 8 </t>
    </r>
    <r>
      <rPr>
        <sz val="12"/>
        <color theme="1"/>
        <rFont val="Arial"/>
        <family val="2"/>
      </rPr>
      <t>(Serie 16.5 / SDR 34)</t>
    </r>
  </si>
  <si>
    <r>
      <t>e</t>
    </r>
    <r>
      <rPr>
        <b/>
        <vertAlign val="subscript"/>
        <sz val="10"/>
        <color theme="0" tint="-0.499984740745262"/>
        <rFont val="Arial"/>
        <family val="2"/>
      </rPr>
      <t>min</t>
    </r>
  </si>
  <si>
    <r>
      <t>e</t>
    </r>
    <r>
      <rPr>
        <b/>
        <vertAlign val="subscript"/>
        <sz val="10"/>
        <color theme="0" tint="-0.499984740745262"/>
        <rFont val="Arial"/>
        <family val="2"/>
      </rPr>
      <t>max</t>
    </r>
  </si>
  <si>
    <t>**</t>
  </si>
  <si>
    <t>SN 0.5**</t>
  </si>
  <si>
    <t>** keine Normabmessung</t>
  </si>
  <si>
    <r>
      <t>d</t>
    </r>
    <r>
      <rPr>
        <b/>
        <vertAlign val="subscript"/>
        <sz val="10"/>
        <color theme="4" tint="0.39997558519241921"/>
        <rFont val="Arial"/>
        <family val="2"/>
      </rPr>
      <t xml:space="preserve">i </t>
    </r>
    <r>
      <rPr>
        <b/>
        <sz val="10"/>
        <color theme="4" tint="0.39997558519241921"/>
        <rFont val="Arial"/>
        <family val="2"/>
      </rPr>
      <t>[mm]</t>
    </r>
  </si>
  <si>
    <r>
      <t xml:space="preserve"> A</t>
    </r>
    <r>
      <rPr>
        <b/>
        <vertAlign val="subscript"/>
        <sz val="10"/>
        <color theme="4" tint="0.39997558519241921"/>
        <rFont val="Arial"/>
        <family val="2"/>
      </rPr>
      <t>R</t>
    </r>
    <r>
      <rPr>
        <b/>
        <sz val="10"/>
        <color theme="4" tint="0.39997558519241921"/>
        <rFont val="Arial"/>
        <family val="2"/>
      </rPr>
      <t xml:space="preserve"> [m</t>
    </r>
    <r>
      <rPr>
        <b/>
        <vertAlign val="superscript"/>
        <sz val="10"/>
        <color theme="4" tint="0.39997558519241921"/>
        <rFont val="Arial"/>
        <family val="2"/>
      </rPr>
      <t>2</t>
    </r>
    <r>
      <rPr>
        <b/>
        <sz val="10"/>
        <color theme="4" tint="0.39997558519241921"/>
        <rFont val="Arial"/>
        <family val="2"/>
      </rPr>
      <t>/m]</t>
    </r>
  </si>
  <si>
    <r>
      <t xml:space="preserve">SN 0.5 </t>
    </r>
    <r>
      <rPr>
        <sz val="12"/>
        <color theme="1"/>
        <rFont val="Arial"/>
        <family val="2"/>
      </rPr>
      <t>(Serie 40 / SDR 81)</t>
    </r>
    <r>
      <rPr>
        <b/>
        <sz val="12"/>
        <color theme="1"/>
        <rFont val="Arial"/>
        <family val="2"/>
      </rPr>
      <t>**</t>
    </r>
  </si>
  <si>
    <t>** keine Normabmessung!</t>
  </si>
  <si>
    <t>Abmessungen gemäss EN 1401-1</t>
  </si>
  <si>
    <t xml:space="preserve">© Copyright by VKR, Verband Kunststoff-Rohre und –Rohrleitungsteile     (10.2018)          </t>
  </si>
  <si>
    <t>SN 12</t>
  </si>
  <si>
    <t>SN 16</t>
  </si>
  <si>
    <t>S 15.5/ SDR 32?</t>
  </si>
  <si>
    <t>S 13.5/ SDR 28?</t>
  </si>
  <si>
    <t>SN 12**</t>
  </si>
  <si>
    <t>SN 16**</t>
  </si>
  <si>
    <t>Abkürzung</t>
  </si>
  <si>
    <t>Beschreibung</t>
  </si>
  <si>
    <r>
      <t>d</t>
    </r>
    <r>
      <rPr>
        <b/>
        <vertAlign val="subscript"/>
        <sz val="14"/>
        <rFont val="Arial"/>
        <family val="2"/>
      </rPr>
      <t>n</t>
    </r>
  </si>
  <si>
    <t>e</t>
  </si>
  <si>
    <t>kg/m</t>
  </si>
  <si>
    <r>
      <t>d</t>
    </r>
    <r>
      <rPr>
        <b/>
        <vertAlign val="subscript"/>
        <sz val="14"/>
        <rFont val="Arial"/>
        <family val="2"/>
      </rPr>
      <t>i</t>
    </r>
  </si>
  <si>
    <r>
      <t>A</t>
    </r>
    <r>
      <rPr>
        <b/>
        <vertAlign val="subscript"/>
        <sz val="14"/>
        <rFont val="Arial"/>
        <family val="2"/>
      </rPr>
      <t>R</t>
    </r>
  </si>
  <si>
    <r>
      <t>A</t>
    </r>
    <r>
      <rPr>
        <b/>
        <vertAlign val="subscript"/>
        <sz val="14"/>
        <rFont val="Arial"/>
        <family val="2"/>
      </rPr>
      <t>i</t>
    </r>
  </si>
  <si>
    <t>v</t>
  </si>
  <si>
    <t>Q</t>
  </si>
  <si>
    <r>
      <t>k</t>
    </r>
    <r>
      <rPr>
        <b/>
        <vertAlign val="subscript"/>
        <sz val="14"/>
        <rFont val="Arial"/>
        <family val="2"/>
      </rPr>
      <t>b</t>
    </r>
  </si>
  <si>
    <t>Legende der Abkürzungen</t>
  </si>
  <si>
    <t>nomineller Aussendurchmesser [mm]</t>
  </si>
  <si>
    <t>Wanddicke [mm]</t>
  </si>
  <si>
    <r>
      <t>errechneter Innendurchmesser (auf Basis von d</t>
    </r>
    <r>
      <rPr>
        <vertAlign val="subscript"/>
        <sz val="14"/>
        <color rgb="FF0070C0"/>
        <rFont val="Arial"/>
        <family val="2"/>
      </rPr>
      <t>n</t>
    </r>
    <r>
      <rPr>
        <sz val="14"/>
        <color rgb="FF0070C0"/>
        <rFont val="Arial"/>
        <family val="2"/>
      </rPr>
      <t xml:space="preserve"> und e) [mm]</t>
    </r>
  </si>
  <si>
    <r>
      <t>benetzte Rohrinnenoberfläche pro Meter [m</t>
    </r>
    <r>
      <rPr>
        <vertAlign val="superscript"/>
        <sz val="14"/>
        <color rgb="FF0070C0"/>
        <rFont val="Arial"/>
        <family val="2"/>
      </rPr>
      <t>2</t>
    </r>
    <r>
      <rPr>
        <sz val="14"/>
        <color rgb="FF0070C0"/>
        <rFont val="Arial"/>
        <family val="2"/>
      </rPr>
      <t>]</t>
    </r>
  </si>
  <si>
    <t>Metergewicht des Rohrs [kg/m]</t>
  </si>
  <si>
    <r>
      <t>innere Kreisquerschnittsfläche des Rohrs [m</t>
    </r>
    <r>
      <rPr>
        <vertAlign val="superscript"/>
        <sz val="14"/>
        <color rgb="FF0070C0"/>
        <rFont val="Arial"/>
        <family val="2"/>
      </rPr>
      <t>2</t>
    </r>
    <r>
      <rPr>
        <sz val="14"/>
        <color rgb="FF0070C0"/>
        <rFont val="Arial"/>
        <family val="2"/>
      </rPr>
      <t>]</t>
    </r>
  </si>
  <si>
    <t>Fliessgeschwindigkeit bei Vollfüllung [m/s]</t>
  </si>
  <si>
    <t>Volumenstrom bei Vollfüllung [l/s]</t>
  </si>
  <si>
    <t>Betriebliche Wandrauhigkeit mit Ablagerungen [mm]</t>
  </si>
  <si>
    <t>1/10</t>
  </si>
  <si>
    <t>2/10</t>
  </si>
  <si>
    <t>3/10</t>
  </si>
  <si>
    <t>4/10</t>
  </si>
  <si>
    <t>5/10</t>
  </si>
  <si>
    <t>6/10</t>
  </si>
  <si>
    <t>7/10</t>
  </si>
  <si>
    <t>8/10</t>
  </si>
  <si>
    <t>9/10</t>
  </si>
  <si>
    <t>10/10</t>
  </si>
  <si>
    <r>
      <t xml:space="preserve">SN 12 </t>
    </r>
    <r>
      <rPr>
        <sz val="12"/>
        <rFont val="Arial"/>
        <family val="2"/>
      </rPr>
      <t>(Serie 15.5 / SDR 32)</t>
    </r>
  </si>
  <si>
    <r>
      <t xml:space="preserve">SN 16 </t>
    </r>
    <r>
      <rPr>
        <sz val="12"/>
        <rFont val="Arial"/>
        <family val="2"/>
      </rPr>
      <t>(Serie 13.5 / SDR 28)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</si>
</sst>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0.0000"/>
  </numFmts>
  <fonts count="48">
    <font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4"/>
      <color rgb="FF00000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color rgb="FF000000"/>
      <name val="Arial"/>
      <family val="2"/>
    </font>
    <font>
      <b/>
      <sz val="12"/>
      <name val="Arial"/>
      <family val="2"/>
    </font>
    <font>
      <b/>
      <sz val="12"/>
      <color rgb="FF0070C0"/>
      <name val="Arial"/>
      <family val="2"/>
    </font>
    <font>
      <b/>
      <sz val="9"/>
      <name val="Arial"/>
      <family val="2"/>
    </font>
    <font>
      <sz val="10"/>
      <name val="MS Sans"/>
    </font>
    <font>
      <b/>
      <vertAlign val="subscript"/>
      <sz val="10"/>
      <name val="Arial"/>
      <family val="2"/>
    </font>
    <font>
      <sz val="10"/>
      <name val="MS Sans Serif"/>
      <family val="2"/>
    </font>
    <font>
      <b/>
      <sz val="10"/>
      <color rgb="FF0070C0"/>
      <name val="Arial"/>
      <family val="2"/>
    </font>
    <font>
      <b/>
      <vertAlign val="subscript"/>
      <sz val="10"/>
      <color rgb="FF0070C0"/>
      <name val="Arial"/>
      <family val="2"/>
    </font>
    <font>
      <sz val="10"/>
      <color rgb="FF0070C0"/>
      <name val="Arial"/>
      <family val="2"/>
    </font>
    <font>
      <sz val="8"/>
      <color rgb="FFFF0000"/>
      <name val="Arial"/>
      <family val="2"/>
    </font>
    <font>
      <b/>
      <vertAlign val="superscript"/>
      <sz val="10"/>
      <color rgb="FF0070C0"/>
      <name val="Arial"/>
      <family val="2"/>
    </font>
    <font>
      <b/>
      <sz val="8"/>
      <color rgb="FFFF0000"/>
      <name val="Arial"/>
      <family val="2"/>
    </font>
    <font>
      <b/>
      <sz val="10"/>
      <color theme="0"/>
      <name val="Arial"/>
      <family val="2"/>
    </font>
    <font>
      <sz val="12"/>
      <color rgb="FF0070C0"/>
      <name val="Arial"/>
      <family val="2"/>
    </font>
    <font>
      <vertAlign val="subscript"/>
      <sz val="12"/>
      <color rgb="FF0070C0"/>
      <name val="Arial"/>
      <family val="2"/>
    </font>
    <font>
      <b/>
      <sz val="10"/>
      <color theme="4"/>
      <name val="Arial"/>
      <family val="2"/>
    </font>
    <font>
      <b/>
      <sz val="12"/>
      <color theme="4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4"/>
      <name val="Arial"/>
      <family val="2"/>
    </font>
    <font>
      <sz val="14"/>
      <color rgb="FF0070C0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6"/>
      <color rgb="FF0070C0"/>
      <name val="Arial"/>
      <family val="2"/>
    </font>
    <font>
      <b/>
      <vertAlign val="subscript"/>
      <sz val="16"/>
      <color rgb="FF0070C0"/>
      <name val="Arial"/>
      <family val="2"/>
    </font>
    <font>
      <sz val="14"/>
      <color rgb="FFFF0000"/>
      <name val="Arial"/>
      <family val="2"/>
    </font>
    <font>
      <sz val="9"/>
      <name val="Arial"/>
      <family val="2"/>
    </font>
    <font>
      <sz val="9"/>
      <color rgb="FF0070C0"/>
      <name val="Arial"/>
      <family val="2"/>
    </font>
    <font>
      <b/>
      <sz val="10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vertAlign val="subscript"/>
      <sz val="10"/>
      <color theme="0" tint="-0.499984740745262"/>
      <name val="Arial"/>
      <family val="2"/>
    </font>
    <font>
      <b/>
      <sz val="12"/>
      <color theme="4" tint="0.39997558519241921"/>
      <name val="Arial"/>
      <family val="2"/>
    </font>
    <font>
      <b/>
      <sz val="10"/>
      <color theme="4" tint="0.39997558519241921"/>
      <name val="Arial"/>
      <family val="2"/>
    </font>
    <font>
      <b/>
      <vertAlign val="subscript"/>
      <sz val="10"/>
      <color theme="4" tint="0.39997558519241921"/>
      <name val="Arial"/>
      <family val="2"/>
    </font>
    <font>
      <b/>
      <vertAlign val="superscript"/>
      <sz val="10"/>
      <color theme="4" tint="0.39997558519241921"/>
      <name val="Arial"/>
      <family val="2"/>
    </font>
    <font>
      <sz val="10"/>
      <color theme="4" tint="0.39997558519241921"/>
      <name val="Arial"/>
      <family val="2"/>
    </font>
    <font>
      <b/>
      <sz val="10"/>
      <color rgb="FFFF0000"/>
      <name val="Arial"/>
      <family val="2"/>
    </font>
    <font>
      <b/>
      <vertAlign val="subscript"/>
      <sz val="14"/>
      <name val="Arial"/>
      <family val="2"/>
    </font>
    <font>
      <vertAlign val="subscript"/>
      <sz val="14"/>
      <color rgb="FF0070C0"/>
      <name val="Arial"/>
      <family val="2"/>
    </font>
    <font>
      <vertAlign val="superscript"/>
      <sz val="14"/>
      <color rgb="FF0070C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8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</borders>
  <cellStyleXfs count="3">
    <xf numFmtId="0" fontId="0" fillId="0" borderId="0"/>
    <xf numFmtId="0" fontId="10" fillId="0" borderId="0"/>
    <xf numFmtId="0" fontId="12" fillId="0" borderId="0"/>
  </cellStyleXfs>
  <cellXfs count="305">
    <xf numFmtId="0" fontId="0" fillId="0" borderId="0" xfId="0"/>
    <xf numFmtId="0" fontId="1" fillId="0" borderId="1" xfId="0" applyFont="1" applyBorder="1"/>
    <xf numFmtId="0" fontId="1" fillId="0" borderId="2" xfId="0" applyFont="1" applyBorder="1"/>
    <xf numFmtId="0" fontId="1" fillId="0" borderId="0" xfId="0" applyFont="1"/>
    <xf numFmtId="0" fontId="1" fillId="0" borderId="4" xfId="0" applyFont="1" applyBorder="1"/>
    <xf numFmtId="0" fontId="1" fillId="0" borderId="0" xfId="0" applyFont="1" applyBorder="1"/>
    <xf numFmtId="0" fontId="0" fillId="0" borderId="0" xfId="0" applyBorder="1"/>
    <xf numFmtId="0" fontId="1" fillId="0" borderId="5" xfId="0" applyFont="1" applyBorder="1"/>
    <xf numFmtId="0" fontId="2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 wrapText="1" readingOrder="1"/>
    </xf>
    <xf numFmtId="0" fontId="2" fillId="0" borderId="0" xfId="0" applyFont="1" applyBorder="1" applyAlignment="1"/>
    <xf numFmtId="0" fontId="1" fillId="0" borderId="6" xfId="0" applyFont="1" applyBorder="1"/>
    <xf numFmtId="0" fontId="1" fillId="0" borderId="7" xfId="0" applyFont="1" applyBorder="1"/>
    <xf numFmtId="0" fontId="4" fillId="0" borderId="7" xfId="0" applyFont="1" applyBorder="1"/>
    <xf numFmtId="0" fontId="6" fillId="0" borderId="7" xfId="0" applyFont="1" applyFill="1" applyBorder="1" applyAlignment="1">
      <alignment vertical="center" readingOrder="1"/>
    </xf>
    <xf numFmtId="0" fontId="0" fillId="0" borderId="9" xfId="0" applyBorder="1"/>
    <xf numFmtId="0" fontId="0" fillId="0" borderId="11" xfId="0" applyBorder="1" applyAlignment="1">
      <alignment horizontal="centerContinuous"/>
    </xf>
    <xf numFmtId="0" fontId="7" fillId="0" borderId="0" xfId="0" applyFont="1" applyBorder="1" applyAlignment="1">
      <alignment horizontal="centerContinuous"/>
    </xf>
    <xf numFmtId="0" fontId="0" fillId="0" borderId="0" xfId="0" applyBorder="1" applyAlignment="1">
      <alignment horizontal="centerContinuous"/>
    </xf>
    <xf numFmtId="0" fontId="4" fillId="0" borderId="0" xfId="0" applyFont="1" applyBorder="1" applyAlignment="1">
      <alignment horizontal="centerContinuous"/>
    </xf>
    <xf numFmtId="0" fontId="0" fillId="0" borderId="1" xfId="0" applyBorder="1"/>
    <xf numFmtId="0" fontId="7" fillId="0" borderId="2" xfId="0" applyFont="1" applyBorder="1" applyAlignment="1">
      <alignment horizontal="centerContinuous"/>
    </xf>
    <xf numFmtId="0" fontId="0" fillId="0" borderId="2" xfId="0" applyBorder="1"/>
    <xf numFmtId="0" fontId="0" fillId="0" borderId="2" xfId="0" applyBorder="1" applyAlignment="1">
      <alignment horizontal="centerContinuous"/>
    </xf>
    <xf numFmtId="0" fontId="0" fillId="0" borderId="3" xfId="0" applyBorder="1" applyAlignment="1">
      <alignment horizontal="centerContinuous"/>
    </xf>
    <xf numFmtId="0" fontId="0" fillId="0" borderId="4" xfId="0" applyBorder="1"/>
    <xf numFmtId="0" fontId="9" fillId="2" borderId="0" xfId="0" applyFont="1" applyFill="1" applyBorder="1" applyAlignment="1">
      <alignment horizontal="center"/>
    </xf>
    <xf numFmtId="0" fontId="0" fillId="0" borderId="5" xfId="0" applyBorder="1"/>
    <xf numFmtId="0" fontId="0" fillId="0" borderId="0" xfId="0" applyFill="1" applyBorder="1"/>
    <xf numFmtId="164" fontId="1" fillId="3" borderId="26" xfId="1" applyNumberFormat="1" applyFont="1" applyFill="1" applyBorder="1" applyAlignment="1" applyProtection="1">
      <alignment horizontal="center"/>
    </xf>
    <xf numFmtId="0" fontId="1" fillId="3" borderId="27" xfId="1" applyFont="1" applyFill="1" applyBorder="1" applyAlignment="1" applyProtection="1">
      <alignment horizontal="center"/>
    </xf>
    <xf numFmtId="164" fontId="1" fillId="3" borderId="8" xfId="1" applyNumberFormat="1" applyFont="1" applyFill="1" applyBorder="1" applyAlignment="1" applyProtection="1">
      <alignment horizontal="center"/>
    </xf>
    <xf numFmtId="164" fontId="1" fillId="3" borderId="28" xfId="1" applyNumberFormat="1" applyFont="1" applyFill="1" applyBorder="1" applyAlignment="1" applyProtection="1">
      <alignment horizontal="center"/>
    </xf>
    <xf numFmtId="164" fontId="1" fillId="3" borderId="27" xfId="1" applyNumberFormat="1" applyFont="1" applyFill="1" applyBorder="1" applyAlignment="1" applyProtection="1">
      <alignment horizontal="center"/>
    </xf>
    <xf numFmtId="0" fontId="5" fillId="3" borderId="30" xfId="1" applyFont="1" applyFill="1" applyBorder="1" applyAlignment="1" applyProtection="1">
      <alignment horizontal="center"/>
    </xf>
    <xf numFmtId="164" fontId="1" fillId="0" borderId="26" xfId="1" applyNumberFormat="1" applyFont="1" applyFill="1" applyBorder="1" applyAlignment="1" applyProtection="1">
      <alignment horizontal="center"/>
    </xf>
    <xf numFmtId="0" fontId="1" fillId="0" borderId="27" xfId="1" applyFont="1" applyFill="1" applyBorder="1" applyAlignment="1" applyProtection="1">
      <alignment horizontal="center"/>
    </xf>
    <xf numFmtId="164" fontId="1" fillId="0" borderId="8" xfId="1" applyNumberFormat="1" applyFont="1" applyFill="1" applyBorder="1" applyAlignment="1" applyProtection="1">
      <alignment horizontal="center"/>
    </xf>
    <xf numFmtId="0" fontId="5" fillId="0" borderId="30" xfId="1" applyFont="1" applyFill="1" applyBorder="1" applyAlignment="1" applyProtection="1">
      <alignment horizontal="center"/>
    </xf>
    <xf numFmtId="164" fontId="1" fillId="0" borderId="26" xfId="1" applyNumberFormat="1" applyFont="1" applyBorder="1" applyAlignment="1" applyProtection="1">
      <alignment horizontal="center"/>
    </xf>
    <xf numFmtId="0" fontId="1" fillId="0" borderId="27" xfId="1" applyFont="1" applyBorder="1" applyAlignment="1" applyProtection="1">
      <alignment horizontal="center"/>
    </xf>
    <xf numFmtId="164" fontId="1" fillId="0" borderId="28" xfId="1" applyNumberFormat="1" applyFont="1" applyBorder="1" applyAlignment="1" applyProtection="1">
      <alignment horizontal="center"/>
    </xf>
    <xf numFmtId="164" fontId="1" fillId="0" borderId="8" xfId="1" applyNumberFormat="1" applyFont="1" applyBorder="1" applyAlignment="1" applyProtection="1">
      <alignment horizontal="center"/>
    </xf>
    <xf numFmtId="0" fontId="5" fillId="0" borderId="30" xfId="1" applyFont="1" applyBorder="1" applyAlignment="1" applyProtection="1">
      <alignment horizontal="center"/>
    </xf>
    <xf numFmtId="2" fontId="1" fillId="0" borderId="29" xfId="2" applyNumberFormat="1" applyFont="1" applyBorder="1" applyAlignment="1" applyProtection="1">
      <alignment horizontal="center"/>
    </xf>
    <xf numFmtId="2" fontId="1" fillId="3" borderId="29" xfId="2" applyNumberFormat="1" applyFont="1" applyFill="1" applyBorder="1" applyAlignment="1" applyProtection="1">
      <alignment horizontal="center"/>
    </xf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4" fillId="0" borderId="0" xfId="0" applyFont="1"/>
    <xf numFmtId="0" fontId="5" fillId="3" borderId="25" xfId="1" applyFont="1" applyFill="1" applyBorder="1" applyAlignment="1" applyProtection="1">
      <alignment horizontal="center"/>
    </xf>
    <xf numFmtId="0" fontId="5" fillId="0" borderId="25" xfId="1" applyFont="1" applyFill="1" applyBorder="1" applyAlignment="1" applyProtection="1">
      <alignment horizontal="center"/>
    </xf>
    <xf numFmtId="0" fontId="5" fillId="0" borderId="25" xfId="1" applyFont="1" applyBorder="1" applyAlignment="1" applyProtection="1">
      <alignment horizontal="center"/>
    </xf>
    <xf numFmtId="0" fontId="0" fillId="0" borderId="5" xfId="0" applyBorder="1" applyAlignment="1">
      <alignment horizontal="center"/>
    </xf>
    <xf numFmtId="0" fontId="0" fillId="0" borderId="0" xfId="0" applyBorder="1" applyAlignment="1">
      <alignment horizontal="center"/>
    </xf>
    <xf numFmtId="0" fontId="16" fillId="0" borderId="7" xfId="0" quotePrefix="1" applyFont="1" applyBorder="1" applyAlignment="1">
      <alignment horizontal="left"/>
    </xf>
    <xf numFmtId="0" fontId="4" fillId="0" borderId="7" xfId="0" applyFont="1" applyBorder="1" applyAlignment="1">
      <alignment horizontal="center"/>
    </xf>
    <xf numFmtId="0" fontId="3" fillId="0" borderId="5" xfId="0" applyFont="1" applyFill="1" applyBorder="1" applyAlignment="1">
      <alignment vertical="center" wrapText="1" readingOrder="1"/>
    </xf>
    <xf numFmtId="0" fontId="1" fillId="0" borderId="8" xfId="0" applyFont="1" applyBorder="1"/>
    <xf numFmtId="0" fontId="6" fillId="0" borderId="8" xfId="0" applyFont="1" applyFill="1" applyBorder="1" applyAlignment="1">
      <alignment vertical="center" readingOrder="1"/>
    </xf>
    <xf numFmtId="0" fontId="5" fillId="0" borderId="0" xfId="0" applyFont="1" applyBorder="1"/>
    <xf numFmtId="0" fontId="2" fillId="0" borderId="3" xfId="0" quotePrefix="1" applyFont="1" applyBorder="1" applyAlignment="1">
      <alignment vertical="center"/>
    </xf>
    <xf numFmtId="164" fontId="1" fillId="0" borderId="28" xfId="1" applyNumberFormat="1" applyFont="1" applyFill="1" applyBorder="1" applyAlignment="1" applyProtection="1">
      <alignment horizontal="center"/>
    </xf>
    <xf numFmtId="164" fontId="15" fillId="3" borderId="27" xfId="1" applyNumberFormat="1" applyFont="1" applyFill="1" applyBorder="1" applyAlignment="1" applyProtection="1">
      <alignment horizontal="center"/>
    </xf>
    <xf numFmtId="164" fontId="15" fillId="0" borderId="27" xfId="1" applyNumberFormat="1" applyFont="1" applyFill="1" applyBorder="1" applyAlignment="1" applyProtection="1">
      <alignment horizontal="center"/>
    </xf>
    <xf numFmtId="0" fontId="4" fillId="0" borderId="7" xfId="0" quotePrefix="1" applyFont="1" applyBorder="1" applyAlignment="1">
      <alignment horizontal="left"/>
    </xf>
    <xf numFmtId="164" fontId="15" fillId="0" borderId="26" xfId="1" applyNumberFormat="1" applyFont="1" applyBorder="1" applyAlignment="1" applyProtection="1">
      <alignment horizontal="center"/>
    </xf>
    <xf numFmtId="164" fontId="15" fillId="0" borderId="26" xfId="1" applyNumberFormat="1" applyFont="1" applyFill="1" applyBorder="1" applyAlignment="1" applyProtection="1">
      <alignment horizontal="center"/>
    </xf>
    <xf numFmtId="0" fontId="0" fillId="0" borderId="0" xfId="0" applyFill="1" applyBorder="1" applyAlignment="1">
      <alignment horizontal="center"/>
    </xf>
    <xf numFmtId="0" fontId="6" fillId="0" borderId="3" xfId="0" applyFont="1" applyFill="1" applyBorder="1" applyAlignment="1">
      <alignment vertical="center" readingOrder="1"/>
    </xf>
    <xf numFmtId="0" fontId="6" fillId="0" borderId="5" xfId="0" applyFont="1" applyFill="1" applyBorder="1" applyAlignment="1">
      <alignment vertical="center" readingOrder="1"/>
    </xf>
    <xf numFmtId="0" fontId="2" fillId="0" borderId="2" xfId="0" quotePrefix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 readingOrder="1"/>
    </xf>
    <xf numFmtId="0" fontId="7" fillId="0" borderId="10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5" fillId="0" borderId="0" xfId="1" applyFont="1" applyBorder="1" applyAlignment="1" applyProtection="1">
      <alignment horizontal="left"/>
    </xf>
    <xf numFmtId="0" fontId="1" fillId="0" borderId="0" xfId="1" applyFont="1" applyBorder="1" applyAlignment="1" applyProtection="1">
      <alignment horizontal="center"/>
    </xf>
    <xf numFmtId="0" fontId="5" fillId="0" borderId="0" xfId="1" applyFont="1" applyFill="1" applyBorder="1" applyAlignment="1" applyProtection="1">
      <alignment horizontal="centerContinuous"/>
    </xf>
    <xf numFmtId="0" fontId="5" fillId="0" borderId="0" xfId="1" applyFont="1" applyFill="1" applyBorder="1" applyAlignment="1" applyProtection="1">
      <alignment horizontal="center"/>
    </xf>
    <xf numFmtId="0" fontId="0" fillId="0" borderId="4" xfId="0" applyFill="1" applyBorder="1"/>
    <xf numFmtId="164" fontId="1" fillId="0" borderId="27" xfId="1" applyNumberFormat="1" applyFont="1" applyFill="1" applyBorder="1" applyAlignment="1" applyProtection="1">
      <alignment horizontal="center"/>
    </xf>
    <xf numFmtId="164" fontId="1" fillId="0" borderId="0" xfId="1" applyNumberFormat="1" applyFont="1" applyFill="1" applyBorder="1" applyAlignment="1" applyProtection="1">
      <alignment horizontal="center"/>
    </xf>
    <xf numFmtId="2" fontId="1" fillId="0" borderId="29" xfId="2" applyNumberFormat="1" applyFont="1" applyFill="1" applyBorder="1" applyAlignment="1" applyProtection="1">
      <alignment horizontal="center"/>
    </xf>
    <xf numFmtId="0" fontId="0" fillId="0" borderId="5" xfId="0" applyFill="1" applyBorder="1" applyAlignment="1">
      <alignment horizontal="center"/>
    </xf>
    <xf numFmtId="0" fontId="0" fillId="0" borderId="0" xfId="0" applyFill="1"/>
    <xf numFmtId="0" fontId="1" fillId="0" borderId="0" xfId="1" applyFont="1" applyFill="1" applyBorder="1" applyAlignment="1" applyProtection="1">
      <alignment horizontal="center"/>
    </xf>
    <xf numFmtId="0" fontId="5" fillId="0" borderId="32" xfId="1" applyFont="1" applyFill="1" applyBorder="1" applyAlignment="1" applyProtection="1">
      <alignment horizontal="center"/>
    </xf>
    <xf numFmtId="0" fontId="9" fillId="2" borderId="36" xfId="0" applyFont="1" applyFill="1" applyBorder="1" applyAlignment="1">
      <alignment horizontal="center"/>
    </xf>
    <xf numFmtId="0" fontId="13" fillId="0" borderId="0" xfId="0" applyFont="1" applyBorder="1" applyAlignment="1">
      <alignment horizontal="center"/>
    </xf>
    <xf numFmtId="164" fontId="15" fillId="0" borderId="28" xfId="1" applyNumberFormat="1" applyFont="1" applyBorder="1" applyAlignment="1" applyProtection="1">
      <alignment horizontal="center"/>
    </xf>
    <xf numFmtId="164" fontId="15" fillId="0" borderId="15" xfId="1" applyNumberFormat="1" applyFont="1" applyBorder="1" applyAlignment="1" applyProtection="1">
      <alignment horizontal="center"/>
    </xf>
    <xf numFmtId="0" fontId="9" fillId="2" borderId="37" xfId="0" applyFont="1" applyFill="1" applyBorder="1" applyAlignment="1">
      <alignment horizontal="center"/>
    </xf>
    <xf numFmtId="164" fontId="15" fillId="4" borderId="26" xfId="1" applyNumberFormat="1" applyFont="1" applyFill="1" applyBorder="1" applyAlignment="1" applyProtection="1">
      <alignment horizontal="center"/>
    </xf>
    <xf numFmtId="0" fontId="0" fillId="0" borderId="10" xfId="0" applyBorder="1"/>
    <xf numFmtId="0" fontId="4" fillId="0" borderId="7" xfId="0" applyFont="1" applyBorder="1" applyAlignment="1">
      <alignment horizontal="left"/>
    </xf>
    <xf numFmtId="0" fontId="18" fillId="6" borderId="7" xfId="0" quotePrefix="1" applyFont="1" applyFill="1" applyBorder="1" applyAlignment="1">
      <alignment horizontal="center"/>
    </xf>
    <xf numFmtId="0" fontId="5" fillId="3" borderId="38" xfId="1" applyFont="1" applyFill="1" applyBorder="1" applyAlignment="1" applyProtection="1">
      <alignment horizontal="center"/>
    </xf>
    <xf numFmtId="164" fontId="15" fillId="4" borderId="19" xfId="1" applyNumberFormat="1" applyFont="1" applyFill="1" applyBorder="1" applyAlignment="1" applyProtection="1">
      <alignment horizontal="center"/>
    </xf>
    <xf numFmtId="0" fontId="5" fillId="0" borderId="0" xfId="0" applyFont="1" applyBorder="1" applyAlignment="1">
      <alignment horizontal="right"/>
    </xf>
    <xf numFmtId="2" fontId="15" fillId="0" borderId="15" xfId="1" applyNumberFormat="1" applyFont="1" applyBorder="1" applyAlignment="1" applyProtection="1">
      <alignment horizontal="center"/>
    </xf>
    <xf numFmtId="2" fontId="15" fillId="4" borderId="26" xfId="1" applyNumberFormat="1" applyFont="1" applyFill="1" applyBorder="1" applyAlignment="1" applyProtection="1">
      <alignment horizontal="center"/>
    </xf>
    <xf numFmtId="2" fontId="15" fillId="0" borderId="26" xfId="1" applyNumberFormat="1" applyFont="1" applyBorder="1" applyAlignment="1" applyProtection="1">
      <alignment horizontal="center"/>
    </xf>
    <xf numFmtId="2" fontId="15" fillId="4" borderId="19" xfId="1" applyNumberFormat="1" applyFont="1" applyFill="1" applyBorder="1" applyAlignment="1" applyProtection="1">
      <alignment horizontal="center"/>
    </xf>
    <xf numFmtId="165" fontId="15" fillId="0" borderId="16" xfId="1" applyNumberFormat="1" applyFont="1" applyFill="1" applyBorder="1" applyAlignment="1" applyProtection="1">
      <alignment horizontal="center"/>
    </xf>
    <xf numFmtId="165" fontId="15" fillId="3" borderId="27" xfId="1" applyNumberFormat="1" applyFont="1" applyFill="1" applyBorder="1" applyAlignment="1" applyProtection="1">
      <alignment horizontal="center"/>
    </xf>
    <xf numFmtId="165" fontId="15" fillId="0" borderId="27" xfId="1" applyNumberFormat="1" applyFont="1" applyFill="1" applyBorder="1" applyAlignment="1" applyProtection="1">
      <alignment horizontal="center"/>
    </xf>
    <xf numFmtId="165" fontId="15" fillId="3" borderId="21" xfId="1" applyNumberFormat="1" applyFont="1" applyFill="1" applyBorder="1" applyAlignment="1" applyProtection="1">
      <alignment horizontal="center"/>
    </xf>
    <xf numFmtId="1" fontId="15" fillId="0" borderId="16" xfId="1" applyNumberFormat="1" applyFont="1" applyFill="1" applyBorder="1" applyAlignment="1" applyProtection="1">
      <alignment horizontal="center"/>
    </xf>
    <xf numFmtId="1" fontId="15" fillId="3" borderId="27" xfId="1" applyNumberFormat="1" applyFont="1" applyFill="1" applyBorder="1" applyAlignment="1" applyProtection="1">
      <alignment horizontal="center"/>
    </xf>
    <xf numFmtId="1" fontId="15" fillId="0" borderId="27" xfId="1" applyNumberFormat="1" applyFont="1" applyFill="1" applyBorder="1" applyAlignment="1" applyProtection="1">
      <alignment horizontal="center"/>
    </xf>
    <xf numFmtId="1" fontId="15" fillId="3" borderId="21" xfId="1" applyNumberFormat="1" applyFont="1" applyFill="1" applyBorder="1" applyAlignment="1" applyProtection="1">
      <alignment horizontal="center"/>
    </xf>
    <xf numFmtId="2" fontId="15" fillId="0" borderId="0" xfId="1" applyNumberFormat="1" applyFont="1" applyBorder="1" applyAlignment="1" applyProtection="1">
      <alignment horizontal="center"/>
    </xf>
    <xf numFmtId="0" fontId="0" fillId="0" borderId="4" xfId="0" applyBorder="1" applyAlignment="1">
      <alignment vertical="center"/>
    </xf>
    <xf numFmtId="0" fontId="0" fillId="0" borderId="0" xfId="0" applyAlignment="1">
      <alignment vertical="center"/>
    </xf>
    <xf numFmtId="0" fontId="5" fillId="0" borderId="0" xfId="0" applyFont="1" applyBorder="1" applyAlignment="1">
      <alignment vertical="center"/>
    </xf>
    <xf numFmtId="0" fontId="19" fillId="5" borderId="0" xfId="0" applyFont="1" applyFill="1" applyBorder="1" applyAlignment="1">
      <alignment horizontal="center" vertical="center"/>
    </xf>
    <xf numFmtId="0" fontId="19" fillId="5" borderId="0" xfId="0" applyFont="1" applyFill="1" applyAlignment="1">
      <alignment vertical="center"/>
    </xf>
    <xf numFmtId="0" fontId="0" fillId="0" borderId="0" xfId="0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9" xfId="0" applyBorder="1" applyAlignment="1">
      <alignment horizontal="left"/>
    </xf>
    <xf numFmtId="1" fontId="15" fillId="0" borderId="35" xfId="1" applyNumberFormat="1" applyFont="1" applyFill="1" applyBorder="1" applyAlignment="1" applyProtection="1">
      <alignment horizontal="center"/>
    </xf>
    <xf numFmtId="165" fontId="15" fillId="0" borderId="35" xfId="1" applyNumberFormat="1" applyFont="1" applyFill="1" applyBorder="1" applyAlignment="1" applyProtection="1">
      <alignment horizontal="center"/>
    </xf>
    <xf numFmtId="0" fontId="5" fillId="0" borderId="41" xfId="1" applyFont="1" applyFill="1" applyBorder="1" applyAlignment="1" applyProtection="1">
      <alignment horizontal="center"/>
    </xf>
    <xf numFmtId="0" fontId="5" fillId="3" borderId="42" xfId="1" applyFont="1" applyFill="1" applyBorder="1" applyAlignment="1" applyProtection="1">
      <alignment horizontal="center"/>
    </xf>
    <xf numFmtId="165" fontId="15" fillId="0" borderId="16" xfId="1" applyNumberFormat="1" applyFont="1" applyBorder="1" applyAlignment="1" applyProtection="1">
      <alignment horizontal="center"/>
    </xf>
    <xf numFmtId="2" fontId="15" fillId="0" borderId="28" xfId="1" applyNumberFormat="1" applyFont="1" applyBorder="1" applyAlignment="1" applyProtection="1">
      <alignment horizontal="center"/>
    </xf>
    <xf numFmtId="164" fontId="15" fillId="0" borderId="16" xfId="1" applyNumberFormat="1" applyFont="1" applyBorder="1" applyAlignment="1" applyProtection="1">
      <alignment horizontal="center"/>
    </xf>
    <xf numFmtId="2" fontId="15" fillId="0" borderId="26" xfId="1" applyNumberFormat="1" applyFont="1" applyFill="1" applyBorder="1" applyAlignment="1" applyProtection="1">
      <alignment horizontal="center"/>
    </xf>
    <xf numFmtId="0" fontId="8" fillId="0" borderId="10" xfId="0" applyFont="1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 readingOrder="1"/>
    </xf>
    <xf numFmtId="0" fontId="7" fillId="0" borderId="10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0" borderId="10" xfId="0" applyFont="1" applyBorder="1" applyAlignment="1">
      <alignment horizontal="left"/>
    </xf>
    <xf numFmtId="0" fontId="8" fillId="6" borderId="10" xfId="0" applyFont="1" applyFill="1" applyBorder="1" applyAlignment="1">
      <alignment horizontal="center"/>
    </xf>
    <xf numFmtId="0" fontId="20" fillId="0" borderId="10" xfId="0" applyFont="1" applyBorder="1" applyAlignment="1">
      <alignment horizontal="left"/>
    </xf>
    <xf numFmtId="0" fontId="20" fillId="0" borderId="10" xfId="0" applyFont="1" applyBorder="1" applyAlignment="1">
      <alignment horizontal="right"/>
    </xf>
    <xf numFmtId="0" fontId="22" fillId="0" borderId="2" xfId="0" applyFont="1" applyBorder="1" applyAlignment="1">
      <alignment horizontal="left"/>
    </xf>
    <xf numFmtId="0" fontId="0" fillId="0" borderId="10" xfId="0" applyFont="1" applyBorder="1" applyAlignment="1">
      <alignment horizontal="center"/>
    </xf>
    <xf numFmtId="0" fontId="23" fillId="0" borderId="2" xfId="0" applyFont="1" applyBorder="1" applyAlignment="1">
      <alignment horizontal="center" vertical="center"/>
    </xf>
    <xf numFmtId="0" fontId="24" fillId="0" borderId="2" xfId="0" applyFont="1" applyBorder="1"/>
    <xf numFmtId="0" fontId="24" fillId="0" borderId="2" xfId="0" applyFont="1" applyBorder="1" applyAlignment="1">
      <alignment horizontal="centerContinuous"/>
    </xf>
    <xf numFmtId="2" fontId="15" fillId="0" borderId="28" xfId="1" applyNumberFormat="1" applyFont="1" applyFill="1" applyBorder="1" applyAlignment="1" applyProtection="1">
      <alignment horizontal="center"/>
    </xf>
    <xf numFmtId="0" fontId="5" fillId="7" borderId="22" xfId="1" applyFont="1" applyFill="1" applyBorder="1" applyAlignment="1" applyProtection="1">
      <alignment horizontal="center"/>
    </xf>
    <xf numFmtId="0" fontId="13" fillId="7" borderId="39" xfId="1" applyFont="1" applyFill="1" applyBorder="1" applyAlignment="1" applyProtection="1">
      <alignment horizontal="center"/>
    </xf>
    <xf numFmtId="0" fontId="13" fillId="7" borderId="40" xfId="0" applyFont="1" applyFill="1" applyBorder="1" applyAlignment="1">
      <alignment horizontal="center"/>
    </xf>
    <xf numFmtId="0" fontId="13" fillId="7" borderId="17" xfId="1" applyFont="1" applyFill="1" applyBorder="1" applyAlignment="1" applyProtection="1">
      <alignment horizontal="center"/>
    </xf>
    <xf numFmtId="0" fontId="13" fillId="7" borderId="18" xfId="0" applyFont="1" applyFill="1" applyBorder="1" applyAlignment="1">
      <alignment horizontal="center"/>
    </xf>
    <xf numFmtId="0" fontId="27" fillId="0" borderId="0" xfId="0" applyFont="1" applyBorder="1"/>
    <xf numFmtId="0" fontId="27" fillId="0" borderId="0" xfId="0" applyFont="1" applyFill="1" applyBorder="1"/>
    <xf numFmtId="0" fontId="30" fillId="0" borderId="0" xfId="0" applyFont="1" applyBorder="1"/>
    <xf numFmtId="0" fontId="5" fillId="7" borderId="12" xfId="0" applyFont="1" applyFill="1" applyBorder="1"/>
    <xf numFmtId="0" fontId="0" fillId="7" borderId="13" xfId="0" applyFill="1" applyBorder="1"/>
    <xf numFmtId="0" fontId="0" fillId="7" borderId="14" xfId="0" applyFill="1" applyBorder="1"/>
    <xf numFmtId="0" fontId="5" fillId="7" borderId="12" xfId="1" applyFont="1" applyFill="1" applyBorder="1" applyAlignment="1" applyProtection="1">
      <alignment horizontal="left"/>
    </xf>
    <xf numFmtId="0" fontId="5" fillId="7" borderId="17" xfId="1" applyFont="1" applyFill="1" applyBorder="1" applyAlignment="1" applyProtection="1">
      <alignment horizontal="left"/>
    </xf>
    <xf numFmtId="0" fontId="5" fillId="7" borderId="18" xfId="1" applyFont="1" applyFill="1" applyBorder="1" applyAlignment="1" applyProtection="1">
      <alignment horizontal="left"/>
    </xf>
    <xf numFmtId="0" fontId="5" fillId="7" borderId="19" xfId="1" applyFont="1" applyFill="1" applyBorder="1" applyAlignment="1" applyProtection="1">
      <alignment horizontal="center"/>
    </xf>
    <xf numFmtId="0" fontId="5" fillId="7" borderId="20" xfId="1" applyFont="1" applyFill="1" applyBorder="1" applyAlignment="1" applyProtection="1">
      <alignment horizontal="center"/>
    </xf>
    <xf numFmtId="0" fontId="5" fillId="7" borderId="21" xfId="2" applyFont="1" applyFill="1" applyBorder="1" applyAlignment="1" applyProtection="1">
      <alignment horizontal="center"/>
    </xf>
    <xf numFmtId="0" fontId="5" fillId="7" borderId="22" xfId="1" applyFont="1" applyFill="1" applyBorder="1" applyAlignment="1" applyProtection="1">
      <alignment horizontal="left"/>
    </xf>
    <xf numFmtId="0" fontId="13" fillId="7" borderId="19" xfId="1" applyFont="1" applyFill="1" applyBorder="1" applyAlignment="1" applyProtection="1">
      <alignment horizontal="center"/>
    </xf>
    <xf numFmtId="0" fontId="13" fillId="7" borderId="21" xfId="0" applyFont="1" applyFill="1" applyBorder="1" applyAlignment="1">
      <alignment horizontal="center"/>
    </xf>
    <xf numFmtId="0" fontId="2" fillId="0" borderId="0" xfId="0" applyFont="1"/>
    <xf numFmtId="0" fontId="34" fillId="0" borderId="0" xfId="0" applyFont="1"/>
    <xf numFmtId="0" fontId="34" fillId="0" borderId="0" xfId="0" quotePrefix="1" applyFont="1"/>
    <xf numFmtId="0" fontId="3" fillId="0" borderId="0" xfId="0" applyFont="1" applyFill="1" applyBorder="1" applyAlignment="1">
      <alignment horizontal="center" vertical="center" wrapText="1" readingOrder="1"/>
    </xf>
    <xf numFmtId="0" fontId="2" fillId="0" borderId="2" xfId="0" applyFont="1" applyBorder="1" applyAlignment="1">
      <alignment horizontal="center" vertical="center"/>
    </xf>
    <xf numFmtId="2" fontId="35" fillId="0" borderId="26" xfId="1" applyNumberFormat="1" applyFont="1" applyFill="1" applyBorder="1" applyAlignment="1" applyProtection="1">
      <alignment horizontal="center"/>
    </xf>
    <xf numFmtId="1" fontId="35" fillId="0" borderId="27" xfId="1" applyNumberFormat="1" applyFont="1" applyFill="1" applyBorder="1" applyAlignment="1" applyProtection="1">
      <alignment horizontal="center"/>
    </xf>
    <xf numFmtId="164" fontId="0" fillId="0" borderId="28" xfId="1" applyNumberFormat="1" applyFont="1" applyBorder="1" applyAlignment="1" applyProtection="1">
      <alignment horizontal="center"/>
    </xf>
    <xf numFmtId="164" fontId="0" fillId="3" borderId="28" xfId="1" applyNumberFormat="1" applyFont="1" applyFill="1" applyBorder="1" applyAlignment="1" applyProtection="1">
      <alignment horizontal="center"/>
    </xf>
    <xf numFmtId="2" fontId="0" fillId="3" borderId="29" xfId="2" applyNumberFormat="1" applyFont="1" applyFill="1" applyBorder="1" applyAlignment="1" applyProtection="1">
      <alignment horizontal="center"/>
    </xf>
    <xf numFmtId="2" fontId="0" fillId="0" borderId="29" xfId="2" applyNumberFormat="1" applyFont="1" applyBorder="1" applyAlignment="1" applyProtection="1">
      <alignment horizontal="center"/>
    </xf>
    <xf numFmtId="164" fontId="0" fillId="3" borderId="8" xfId="1" applyNumberFormat="1" applyFont="1" applyFill="1" applyBorder="1" applyAlignment="1" applyProtection="1">
      <alignment horizontal="center"/>
    </xf>
    <xf numFmtId="164" fontId="0" fillId="0" borderId="8" xfId="1" applyNumberFormat="1" applyFont="1" applyBorder="1" applyAlignment="1" applyProtection="1">
      <alignment horizontal="center"/>
    </xf>
    <xf numFmtId="0" fontId="4" fillId="0" borderId="34" xfId="0" applyFont="1" applyBorder="1"/>
    <xf numFmtId="166" fontId="15" fillId="0" borderId="27" xfId="1" applyNumberFormat="1" applyFont="1" applyBorder="1" applyAlignment="1" applyProtection="1">
      <alignment horizontal="center"/>
    </xf>
    <xf numFmtId="166" fontId="15" fillId="3" borderId="27" xfId="1" applyNumberFormat="1" applyFont="1" applyFill="1" applyBorder="1" applyAlignment="1" applyProtection="1">
      <alignment horizontal="center"/>
    </xf>
    <xf numFmtId="166" fontId="15" fillId="0" borderId="27" xfId="1" applyNumberFormat="1" applyFont="1" applyFill="1" applyBorder="1" applyAlignment="1" applyProtection="1">
      <alignment horizontal="center"/>
    </xf>
    <xf numFmtId="0" fontId="36" fillId="3" borderId="25" xfId="1" applyFont="1" applyFill="1" applyBorder="1" applyAlignment="1" applyProtection="1">
      <alignment horizontal="center"/>
    </xf>
    <xf numFmtId="164" fontId="37" fillId="3" borderId="26" xfId="1" applyNumberFormat="1" applyFont="1" applyFill="1" applyBorder="1" applyAlignment="1" applyProtection="1">
      <alignment horizontal="center"/>
    </xf>
    <xf numFmtId="164" fontId="37" fillId="3" borderId="27" xfId="1" applyNumberFormat="1" applyFont="1" applyFill="1" applyBorder="1" applyAlignment="1" applyProtection="1">
      <alignment horizontal="center"/>
    </xf>
    <xf numFmtId="164" fontId="37" fillId="0" borderId="0" xfId="1" applyNumberFormat="1" applyFont="1" applyFill="1" applyBorder="1" applyAlignment="1" applyProtection="1">
      <alignment horizontal="center"/>
    </xf>
    <xf numFmtId="164" fontId="37" fillId="3" borderId="28" xfId="1" applyNumberFormat="1" applyFont="1" applyFill="1" applyBorder="1" applyAlignment="1" applyProtection="1">
      <alignment horizontal="center"/>
    </xf>
    <xf numFmtId="164" fontId="37" fillId="3" borderId="8" xfId="1" applyNumberFormat="1" applyFont="1" applyFill="1" applyBorder="1" applyAlignment="1" applyProtection="1">
      <alignment horizontal="center"/>
    </xf>
    <xf numFmtId="2" fontId="37" fillId="3" borderId="29" xfId="2" applyNumberFormat="1" applyFont="1" applyFill="1" applyBorder="1" applyAlignment="1" applyProtection="1">
      <alignment horizontal="center"/>
    </xf>
    <xf numFmtId="0" fontId="37" fillId="0" borderId="0" xfId="0" applyFont="1" applyBorder="1"/>
    <xf numFmtId="0" fontId="36" fillId="0" borderId="0" xfId="1" applyFont="1" applyFill="1" applyBorder="1" applyAlignment="1" applyProtection="1">
      <alignment horizontal="center"/>
    </xf>
    <xf numFmtId="0" fontId="37" fillId="0" borderId="0" xfId="0" applyFont="1" applyFill="1" applyBorder="1"/>
    <xf numFmtId="0" fontId="36" fillId="4" borderId="31" xfId="1" applyFont="1" applyFill="1" applyBorder="1" applyAlignment="1" applyProtection="1">
      <alignment horizontal="center"/>
    </xf>
    <xf numFmtId="0" fontId="36" fillId="7" borderId="19" xfId="1" applyFont="1" applyFill="1" applyBorder="1" applyAlignment="1" applyProtection="1">
      <alignment horizontal="center"/>
    </xf>
    <xf numFmtId="0" fontId="36" fillId="7" borderId="20" xfId="1" applyFont="1" applyFill="1" applyBorder="1" applyAlignment="1" applyProtection="1">
      <alignment horizontal="center"/>
    </xf>
    <xf numFmtId="0" fontId="36" fillId="7" borderId="21" xfId="2" applyFont="1" applyFill="1" applyBorder="1" applyAlignment="1" applyProtection="1">
      <alignment horizontal="center"/>
    </xf>
    <xf numFmtId="164" fontId="37" fillId="0" borderId="28" xfId="1" applyNumberFormat="1" applyFont="1" applyBorder="1" applyAlignment="1" applyProtection="1">
      <alignment horizontal="center"/>
    </xf>
    <xf numFmtId="164" fontId="37" fillId="0" borderId="28" xfId="1" applyNumberFormat="1" applyFont="1" applyFill="1" applyBorder="1" applyAlignment="1" applyProtection="1">
      <alignment horizontal="center"/>
    </xf>
    <xf numFmtId="164" fontId="37" fillId="0" borderId="8" xfId="1" applyNumberFormat="1" applyFont="1" applyFill="1" applyBorder="1" applyAlignment="1" applyProtection="1">
      <alignment horizontal="center"/>
    </xf>
    <xf numFmtId="2" fontId="37" fillId="0" borderId="29" xfId="2" applyNumberFormat="1" applyFont="1" applyFill="1" applyBorder="1" applyAlignment="1" applyProtection="1">
      <alignment horizontal="center"/>
    </xf>
    <xf numFmtId="164" fontId="37" fillId="0" borderId="8" xfId="1" applyNumberFormat="1" applyFont="1" applyBorder="1" applyAlignment="1" applyProtection="1">
      <alignment horizontal="center"/>
    </xf>
    <xf numFmtId="2" fontId="37" fillId="0" borderId="29" xfId="2" applyNumberFormat="1" applyFont="1" applyBorder="1" applyAlignment="1" applyProtection="1">
      <alignment horizontal="center"/>
    </xf>
    <xf numFmtId="0" fontId="39" fillId="0" borderId="2" xfId="0" applyFont="1" applyBorder="1" applyAlignment="1">
      <alignment horizontal="center" vertical="center"/>
    </xf>
    <xf numFmtId="0" fontId="36" fillId="3" borderId="38" xfId="1" applyFont="1" applyFill="1" applyBorder="1" applyAlignment="1" applyProtection="1">
      <alignment horizontal="center"/>
    </xf>
    <xf numFmtId="164" fontId="37" fillId="4" borderId="19" xfId="1" applyNumberFormat="1" applyFont="1" applyFill="1" applyBorder="1" applyAlignment="1" applyProtection="1">
      <alignment horizontal="center"/>
    </xf>
    <xf numFmtId="166" fontId="37" fillId="3" borderId="21" xfId="1" applyNumberFormat="1" applyFont="1" applyFill="1" applyBorder="1" applyAlignment="1" applyProtection="1">
      <alignment horizontal="center"/>
    </xf>
    <xf numFmtId="0" fontId="40" fillId="7" borderId="19" xfId="1" applyFont="1" applyFill="1" applyBorder="1" applyAlignment="1" applyProtection="1">
      <alignment horizontal="center"/>
    </xf>
    <xf numFmtId="0" fontId="40" fillId="7" borderId="21" xfId="0" applyFont="1" applyFill="1" applyBorder="1" applyAlignment="1">
      <alignment horizontal="center"/>
    </xf>
    <xf numFmtId="164" fontId="43" fillId="0" borderId="26" xfId="1" applyNumberFormat="1" applyFont="1" applyBorder="1" applyAlignment="1" applyProtection="1">
      <alignment horizontal="center"/>
    </xf>
    <xf numFmtId="2" fontId="43" fillId="0" borderId="27" xfId="1" applyNumberFormat="1" applyFont="1" applyBorder="1" applyAlignment="1" applyProtection="1">
      <alignment horizontal="center"/>
    </xf>
    <xf numFmtId="164" fontId="43" fillId="4" borderId="26" xfId="1" applyNumberFormat="1" applyFont="1" applyFill="1" applyBorder="1" applyAlignment="1" applyProtection="1">
      <alignment horizontal="center"/>
    </xf>
    <xf numFmtId="2" fontId="43" fillId="3" borderId="27" xfId="1" applyNumberFormat="1" applyFont="1" applyFill="1" applyBorder="1" applyAlignment="1" applyProtection="1">
      <alignment horizontal="center"/>
    </xf>
    <xf numFmtId="2" fontId="43" fillId="0" borderId="27" xfId="1" applyNumberFormat="1" applyFont="1" applyFill="1" applyBorder="1" applyAlignment="1" applyProtection="1">
      <alignment horizontal="center"/>
    </xf>
    <xf numFmtId="164" fontId="43" fillId="0" borderId="26" xfId="1" applyNumberFormat="1" applyFont="1" applyFill="1" applyBorder="1" applyAlignment="1" applyProtection="1">
      <alignment horizontal="center"/>
    </xf>
    <xf numFmtId="166" fontId="43" fillId="3" borderId="27" xfId="1" applyNumberFormat="1" applyFont="1" applyFill="1" applyBorder="1" applyAlignment="1" applyProtection="1">
      <alignment horizontal="center"/>
    </xf>
    <xf numFmtId="166" fontId="43" fillId="0" borderId="27" xfId="1" applyNumberFormat="1" applyFont="1" applyFill="1" applyBorder="1" applyAlignment="1" applyProtection="1">
      <alignment horizontal="center"/>
    </xf>
    <xf numFmtId="164" fontId="43" fillId="4" borderId="19" xfId="1" applyNumberFormat="1" applyFont="1" applyFill="1" applyBorder="1" applyAlignment="1" applyProtection="1">
      <alignment horizontal="center"/>
    </xf>
    <xf numFmtId="166" fontId="43" fillId="3" borderId="21" xfId="1" applyNumberFormat="1" applyFont="1" applyFill="1" applyBorder="1" applyAlignment="1" applyProtection="1">
      <alignment horizontal="center"/>
    </xf>
    <xf numFmtId="0" fontId="7" fillId="0" borderId="10" xfId="0" applyFont="1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 readingOrder="1"/>
    </xf>
    <xf numFmtId="0" fontId="8" fillId="0" borderId="10" xfId="0" applyFont="1" applyBorder="1" applyAlignment="1">
      <alignment horizontal="center"/>
    </xf>
    <xf numFmtId="164" fontId="37" fillId="0" borderId="0" xfId="1" applyNumberFormat="1" applyFont="1" applyFill="1" applyBorder="1" applyAlignment="1" applyProtection="1">
      <alignment horizontal="right"/>
    </xf>
    <xf numFmtId="164" fontId="43" fillId="0" borderId="0" xfId="1" applyNumberFormat="1" applyFont="1" applyFill="1" applyBorder="1" applyAlignment="1" applyProtection="1">
      <alignment horizontal="right"/>
    </xf>
    <xf numFmtId="166" fontId="43" fillId="0" borderId="27" xfId="1" applyNumberFormat="1" applyFont="1" applyBorder="1" applyAlignment="1" applyProtection="1">
      <alignment horizontal="center"/>
    </xf>
    <xf numFmtId="0" fontId="0" fillId="0" borderId="4" xfId="0" applyFill="1" applyBorder="1" applyAlignment="1">
      <alignment horizontal="right"/>
    </xf>
    <xf numFmtId="0" fontId="7" fillId="0" borderId="10" xfId="0" applyFont="1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 readingOrder="1"/>
    </xf>
    <xf numFmtId="0" fontId="8" fillId="0" borderId="10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5" fillId="7" borderId="23" xfId="1" applyFont="1" applyFill="1" applyBorder="1" applyAlignment="1" applyProtection="1">
      <alignment horizontal="center"/>
    </xf>
    <xf numFmtId="0" fontId="5" fillId="7" borderId="34" xfId="1" applyFont="1" applyFill="1" applyBorder="1" applyAlignment="1" applyProtection="1">
      <alignment horizontal="center"/>
    </xf>
    <xf numFmtId="0" fontId="5" fillId="7" borderId="24" xfId="1" applyFont="1" applyFill="1" applyBorder="1" applyAlignment="1" applyProtection="1">
      <alignment horizontal="center"/>
    </xf>
    <xf numFmtId="0" fontId="36" fillId="7" borderId="23" xfId="1" applyFont="1" applyFill="1" applyBorder="1" applyAlignment="1" applyProtection="1">
      <alignment horizontal="center"/>
    </xf>
    <xf numFmtId="0" fontId="36" fillId="7" borderId="34" xfId="1" applyFont="1" applyFill="1" applyBorder="1" applyAlignment="1" applyProtection="1">
      <alignment horizontal="center"/>
    </xf>
    <xf numFmtId="0" fontId="36" fillId="7" borderId="24" xfId="1" applyFont="1" applyFill="1" applyBorder="1" applyAlignment="1" applyProtection="1">
      <alignment horizontal="center"/>
    </xf>
    <xf numFmtId="0" fontId="2" fillId="0" borderId="2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 readingOrder="1"/>
    </xf>
    <xf numFmtId="0" fontId="44" fillId="7" borderId="23" xfId="1" applyFont="1" applyFill="1" applyBorder="1" applyAlignment="1" applyProtection="1">
      <alignment horizontal="center"/>
    </xf>
    <xf numFmtId="0" fontId="44" fillId="7" borderId="34" xfId="1" applyFont="1" applyFill="1" applyBorder="1" applyAlignment="1" applyProtection="1">
      <alignment horizontal="center"/>
    </xf>
    <xf numFmtId="0" fontId="44" fillId="7" borderId="24" xfId="1" applyFont="1" applyFill="1" applyBorder="1" applyAlignment="1" applyProtection="1">
      <alignment horizontal="center"/>
    </xf>
    <xf numFmtId="0" fontId="8" fillId="0" borderId="10" xfId="0" applyFont="1" applyBorder="1" applyAlignment="1">
      <alignment horizontal="center"/>
    </xf>
    <xf numFmtId="0" fontId="44" fillId="7" borderId="15" xfId="1" applyFont="1" applyFill="1" applyBorder="1" applyAlignment="1" applyProtection="1">
      <alignment horizontal="center"/>
    </xf>
    <xf numFmtId="0" fontId="44" fillId="7" borderId="16" xfId="1" applyFont="1" applyFill="1" applyBorder="1" applyAlignment="1" applyProtection="1">
      <alignment horizontal="center"/>
    </xf>
    <xf numFmtId="0" fontId="39" fillId="0" borderId="2" xfId="0" applyFont="1" applyBorder="1" applyAlignment="1">
      <alignment horizontal="center"/>
    </xf>
    <xf numFmtId="0" fontId="23" fillId="0" borderId="43" xfId="0" applyFont="1" applyBorder="1" applyAlignment="1">
      <alignment horizontal="center"/>
    </xf>
    <xf numFmtId="0" fontId="5" fillId="7" borderId="15" xfId="1" applyFont="1" applyFill="1" applyBorder="1" applyAlignment="1" applyProtection="1">
      <alignment horizontal="center"/>
    </xf>
    <xf numFmtId="0" fontId="5" fillId="7" borderId="16" xfId="1" applyFont="1" applyFill="1" applyBorder="1" applyAlignment="1" applyProtection="1">
      <alignment horizontal="center"/>
    </xf>
    <xf numFmtId="0" fontId="25" fillId="8" borderId="9" xfId="1" applyFont="1" applyFill="1" applyBorder="1" applyAlignment="1" applyProtection="1">
      <alignment horizontal="center"/>
    </xf>
    <xf numFmtId="0" fontId="25" fillId="8" borderId="10" xfId="1" applyFont="1" applyFill="1" applyBorder="1" applyAlignment="1" applyProtection="1">
      <alignment horizontal="center"/>
    </xf>
    <xf numFmtId="0" fontId="25" fillId="8" borderId="11" xfId="1" applyFont="1" applyFill="1" applyBorder="1" applyAlignment="1" applyProtection="1">
      <alignment horizontal="center"/>
    </xf>
    <xf numFmtId="2" fontId="28" fillId="0" borderId="28" xfId="1" applyNumberFormat="1" applyFont="1" applyBorder="1" applyAlignment="1" applyProtection="1">
      <alignment horizontal="center"/>
    </xf>
    <xf numFmtId="2" fontId="28" fillId="0" borderId="45" xfId="1" applyNumberFormat="1" applyFont="1" applyBorder="1" applyAlignment="1" applyProtection="1">
      <alignment horizontal="center"/>
    </xf>
    <xf numFmtId="2" fontId="28" fillId="0" borderId="35" xfId="1" applyNumberFormat="1" applyFont="1" applyBorder="1" applyAlignment="1" applyProtection="1">
      <alignment horizontal="center"/>
    </xf>
    <xf numFmtId="2" fontId="28" fillId="4" borderId="26" xfId="1" applyNumberFormat="1" applyFont="1" applyFill="1" applyBorder="1" applyAlignment="1" applyProtection="1">
      <alignment horizontal="center"/>
    </xf>
    <xf numFmtId="2" fontId="28" fillId="4" borderId="33" xfId="1" applyNumberFormat="1" applyFont="1" applyFill="1" applyBorder="1" applyAlignment="1" applyProtection="1">
      <alignment horizontal="center"/>
    </xf>
    <xf numFmtId="2" fontId="28" fillId="4" borderId="27" xfId="1" applyNumberFormat="1" applyFont="1" applyFill="1" applyBorder="1" applyAlignment="1" applyProtection="1">
      <alignment horizontal="center"/>
    </xf>
    <xf numFmtId="0" fontId="2" fillId="0" borderId="19" xfId="1" applyFont="1" applyFill="1" applyBorder="1" applyAlignment="1" applyProtection="1">
      <alignment horizontal="center"/>
    </xf>
    <xf numFmtId="0" fontId="2" fillId="0" borderId="20" xfId="1" applyFont="1" applyFill="1" applyBorder="1" applyAlignment="1" applyProtection="1">
      <alignment horizontal="center"/>
    </xf>
    <xf numFmtId="0" fontId="2" fillId="0" borderId="21" xfId="1" applyFont="1" applyFill="1" applyBorder="1" applyAlignment="1" applyProtection="1">
      <alignment horizontal="center"/>
    </xf>
    <xf numFmtId="2" fontId="33" fillId="0" borderId="26" xfId="1" applyNumberFormat="1" applyFont="1" applyBorder="1" applyAlignment="1" applyProtection="1">
      <alignment horizontal="center"/>
    </xf>
    <xf numFmtId="2" fontId="33" fillId="0" borderId="33" xfId="1" applyNumberFormat="1" applyFont="1" applyBorder="1" applyAlignment="1" applyProtection="1">
      <alignment horizontal="center"/>
    </xf>
    <xf numFmtId="2" fontId="33" fillId="0" borderId="27" xfId="1" applyNumberFormat="1" applyFont="1" applyBorder="1" applyAlignment="1" applyProtection="1">
      <alignment horizontal="center"/>
    </xf>
    <xf numFmtId="2" fontId="28" fillId="0" borderId="19" xfId="1" applyNumberFormat="1" applyFont="1" applyFill="1" applyBorder="1" applyAlignment="1" applyProtection="1">
      <alignment horizontal="center"/>
    </xf>
    <xf numFmtId="2" fontId="28" fillId="0" borderId="20" xfId="1" applyNumberFormat="1" applyFont="1" applyFill="1" applyBorder="1" applyAlignment="1" applyProtection="1">
      <alignment horizontal="center"/>
    </xf>
    <xf numFmtId="2" fontId="28" fillId="0" borderId="21" xfId="1" applyNumberFormat="1" applyFont="1" applyFill="1" applyBorder="1" applyAlignment="1" applyProtection="1">
      <alignment horizontal="center"/>
    </xf>
    <xf numFmtId="0" fontId="31" fillId="7" borderId="17" xfId="1" applyFont="1" applyFill="1" applyBorder="1" applyAlignment="1" applyProtection="1">
      <alignment horizontal="center"/>
    </xf>
    <xf numFmtId="0" fontId="31" fillId="7" borderId="46" xfId="1" applyFont="1" applyFill="1" applyBorder="1" applyAlignment="1" applyProtection="1">
      <alignment horizontal="center"/>
    </xf>
    <xf numFmtId="0" fontId="31" fillId="7" borderId="18" xfId="1" applyFont="1" applyFill="1" applyBorder="1" applyAlignment="1" applyProtection="1">
      <alignment horizontal="center"/>
    </xf>
    <xf numFmtId="0" fontId="29" fillId="7" borderId="12" xfId="1" applyFont="1" applyFill="1" applyBorder="1" applyAlignment="1" applyProtection="1">
      <alignment horizontal="center"/>
    </xf>
    <xf numFmtId="0" fontId="29" fillId="7" borderId="13" xfId="1" applyFont="1" applyFill="1" applyBorder="1" applyAlignment="1" applyProtection="1">
      <alignment horizontal="center"/>
    </xf>
    <xf numFmtId="0" fontId="29" fillId="7" borderId="14" xfId="1" applyFont="1" applyFill="1" applyBorder="1" applyAlignment="1" applyProtection="1">
      <alignment horizontal="center"/>
    </xf>
    <xf numFmtId="0" fontId="2" fillId="0" borderId="23" xfId="1" applyFont="1" applyBorder="1" applyAlignment="1" applyProtection="1">
      <alignment horizontal="center"/>
    </xf>
    <xf numFmtId="0" fontId="2" fillId="0" borderId="34" xfId="1" applyFont="1" applyBorder="1" applyAlignment="1" applyProtection="1">
      <alignment horizontal="center"/>
    </xf>
    <xf numFmtId="0" fontId="2" fillId="0" borderId="24" xfId="1" applyFont="1" applyBorder="1" applyAlignment="1" applyProtection="1">
      <alignment horizontal="center"/>
    </xf>
    <xf numFmtId="0" fontId="2" fillId="3" borderId="41" xfId="1" applyFont="1" applyFill="1" applyBorder="1" applyAlignment="1" applyProtection="1">
      <alignment horizontal="center"/>
    </xf>
    <xf numFmtId="0" fontId="2" fillId="3" borderId="10" xfId="1" applyFont="1" applyFill="1" applyBorder="1" applyAlignment="1" applyProtection="1">
      <alignment horizontal="center"/>
    </xf>
    <xf numFmtId="0" fontId="2" fillId="3" borderId="44" xfId="1" applyFont="1" applyFill="1" applyBorder="1" applyAlignment="1" applyProtection="1">
      <alignment horizontal="center"/>
    </xf>
    <xf numFmtId="0" fontId="2" fillId="0" borderId="41" xfId="1" applyFont="1" applyFill="1" applyBorder="1" applyAlignment="1" applyProtection="1">
      <alignment horizontal="center"/>
    </xf>
    <xf numFmtId="0" fontId="2" fillId="0" borderId="10" xfId="1" applyFont="1" applyFill="1" applyBorder="1" applyAlignment="1" applyProtection="1">
      <alignment horizontal="center"/>
    </xf>
    <xf numFmtId="0" fontId="2" fillId="0" borderId="44" xfId="1" applyFont="1" applyFill="1" applyBorder="1" applyAlignment="1" applyProtection="1">
      <alignment horizontal="center"/>
    </xf>
    <xf numFmtId="0" fontId="2" fillId="3" borderId="26" xfId="1" applyFont="1" applyFill="1" applyBorder="1" applyAlignment="1" applyProtection="1">
      <alignment horizontal="center"/>
    </xf>
    <xf numFmtId="0" fontId="2" fillId="3" borderId="33" xfId="1" applyFont="1" applyFill="1" applyBorder="1" applyAlignment="1" applyProtection="1">
      <alignment horizontal="center"/>
    </xf>
    <xf numFmtId="0" fontId="2" fillId="3" borderId="27" xfId="1" applyFont="1" applyFill="1" applyBorder="1" applyAlignment="1" applyProtection="1">
      <alignment horizontal="center"/>
    </xf>
    <xf numFmtId="2" fontId="28" fillId="4" borderId="41" xfId="1" applyNumberFormat="1" applyFont="1" applyFill="1" applyBorder="1" applyAlignment="1" applyProtection="1">
      <alignment horizontal="left"/>
    </xf>
    <xf numFmtId="2" fontId="28" fillId="4" borderId="10" xfId="1" applyNumberFormat="1" applyFont="1" applyFill="1" applyBorder="1" applyAlignment="1" applyProtection="1">
      <alignment horizontal="left"/>
    </xf>
    <xf numFmtId="2" fontId="28" fillId="4" borderId="44" xfId="1" applyNumberFormat="1" applyFont="1" applyFill="1" applyBorder="1" applyAlignment="1" applyProtection="1">
      <alignment horizontal="left"/>
    </xf>
    <xf numFmtId="2" fontId="28" fillId="0" borderId="42" xfId="1" applyNumberFormat="1" applyFont="1" applyFill="1" applyBorder="1" applyAlignment="1" applyProtection="1">
      <alignment horizontal="left"/>
    </xf>
    <xf numFmtId="2" fontId="28" fillId="0" borderId="43" xfId="1" applyNumberFormat="1" applyFont="1" applyFill="1" applyBorder="1" applyAlignment="1" applyProtection="1">
      <alignment horizontal="left"/>
    </xf>
    <xf numFmtId="2" fontId="28" fillId="0" borderId="47" xfId="1" applyNumberFormat="1" applyFont="1" applyFill="1" applyBorder="1" applyAlignment="1" applyProtection="1">
      <alignment horizontal="left"/>
    </xf>
    <xf numFmtId="0" fontId="2" fillId="0" borderId="42" xfId="1" applyFont="1" applyFill="1" applyBorder="1" applyAlignment="1" applyProtection="1">
      <alignment horizontal="center"/>
    </xf>
    <xf numFmtId="0" fontId="2" fillId="0" borderId="43" xfId="1" applyFont="1" applyFill="1" applyBorder="1" applyAlignment="1" applyProtection="1">
      <alignment horizontal="center"/>
    </xf>
    <xf numFmtId="0" fontId="2" fillId="0" borderId="47" xfId="1" applyFont="1" applyFill="1" applyBorder="1" applyAlignment="1" applyProtection="1">
      <alignment horizontal="center"/>
    </xf>
    <xf numFmtId="0" fontId="31" fillId="7" borderId="12" xfId="1" applyFont="1" applyFill="1" applyBorder="1" applyAlignment="1" applyProtection="1">
      <alignment horizontal="center"/>
    </xf>
    <xf numFmtId="0" fontId="31" fillId="7" borderId="13" xfId="1" applyFont="1" applyFill="1" applyBorder="1" applyAlignment="1" applyProtection="1">
      <alignment horizontal="center"/>
    </xf>
    <xf numFmtId="0" fontId="31" fillId="7" borderId="14" xfId="1" applyFont="1" applyFill="1" applyBorder="1" applyAlignment="1" applyProtection="1">
      <alignment horizontal="center"/>
    </xf>
    <xf numFmtId="2" fontId="28" fillId="0" borderId="23" xfId="1" applyNumberFormat="1" applyFont="1" applyBorder="1" applyAlignment="1" applyProtection="1">
      <alignment horizontal="left"/>
    </xf>
    <xf numFmtId="2" fontId="28" fillId="0" borderId="34" xfId="1" applyNumberFormat="1" applyFont="1" applyBorder="1" applyAlignment="1" applyProtection="1">
      <alignment horizontal="left"/>
    </xf>
    <xf numFmtId="2" fontId="28" fillId="0" borderId="24" xfId="1" applyNumberFormat="1" applyFont="1" applyBorder="1" applyAlignment="1" applyProtection="1">
      <alignment horizontal="left"/>
    </xf>
    <xf numFmtId="2" fontId="28" fillId="0" borderId="41" xfId="1" applyNumberFormat="1" applyFont="1" applyBorder="1" applyAlignment="1" applyProtection="1">
      <alignment horizontal="left"/>
    </xf>
    <xf numFmtId="2" fontId="28" fillId="0" borderId="10" xfId="1" applyNumberFormat="1" applyFont="1" applyBorder="1" applyAlignment="1" applyProtection="1">
      <alignment horizontal="left"/>
    </xf>
    <xf numFmtId="2" fontId="28" fillId="0" borderId="44" xfId="1" applyNumberFormat="1" applyFont="1" applyBorder="1" applyAlignment="1" applyProtection="1">
      <alignment horizontal="left"/>
    </xf>
    <xf numFmtId="0" fontId="7" fillId="8" borderId="9" xfId="1" applyFont="1" applyFill="1" applyBorder="1" applyAlignment="1" applyProtection="1">
      <alignment horizontal="center"/>
    </xf>
    <xf numFmtId="0" fontId="7" fillId="8" borderId="10" xfId="1" applyFont="1" applyFill="1" applyBorder="1" applyAlignment="1" applyProtection="1">
      <alignment horizontal="center"/>
    </xf>
    <xf numFmtId="0" fontId="7" fillId="8" borderId="11" xfId="1" applyFont="1" applyFill="1" applyBorder="1" applyAlignment="1" applyProtection="1">
      <alignment horizontal="center"/>
    </xf>
  </cellXfs>
  <cellStyles count="3">
    <cellStyle name="Standard" xfId="0" builtinId="0"/>
    <cellStyle name="Standard_PEHD" xfId="1" xr:uid="{00000000-0005-0000-0000-000001000000}"/>
    <cellStyle name="Standard_Rohrmasse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444500</xdr:colOff>
      <xdr:row>0</xdr:row>
      <xdr:rowOff>201083</xdr:rowOff>
    </xdr:from>
    <xdr:to>
      <xdr:col>29</xdr:col>
      <xdr:colOff>0</xdr:colOff>
      <xdr:row>5</xdr:row>
      <xdr:rowOff>178329</xdr:rowOff>
    </xdr:to>
    <xdr:pic>
      <xdr:nvPicPr>
        <xdr:cNvPr id="2" name="Bild 7" descr="Icon_Anlagen Planungsgrundlagen">
          <a:extLst>
            <a:ext uri="{FF2B5EF4-FFF2-40B4-BE49-F238E27FC236}">
              <a16:creationId xmlns:a16="http://schemas.microsoft.com/office/drawing/2014/main" id="{A98DE262-4BE7-4B46-8139-760DD8AF6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7725" y="201083"/>
          <a:ext cx="1174750" cy="11202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3</xdr:col>
      <xdr:colOff>254000</xdr:colOff>
      <xdr:row>2</xdr:row>
      <xdr:rowOff>152400</xdr:rowOff>
    </xdr:to>
    <xdr:pic>
      <xdr:nvPicPr>
        <xdr:cNvPr id="3" name="Bild 8" descr="VKR%20Logo">
          <a:extLst>
            <a:ext uri="{FF2B5EF4-FFF2-40B4-BE49-F238E27FC236}">
              <a16:creationId xmlns:a16="http://schemas.microsoft.com/office/drawing/2014/main" id="{D24358DC-E6B3-495A-A837-39C53F82E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206375</xdr:colOff>
      <xdr:row>1</xdr:row>
      <xdr:rowOff>69850</xdr:rowOff>
    </xdr:from>
    <xdr:to>
      <xdr:col>30</xdr:col>
      <xdr:colOff>43891</xdr:colOff>
      <xdr:row>6</xdr:row>
      <xdr:rowOff>50165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84717BC0-E2C8-4788-A8DB-D07154A96AF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3675" y="298450"/>
          <a:ext cx="991870" cy="112331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389659</xdr:colOff>
      <xdr:row>1</xdr:row>
      <xdr:rowOff>69272</xdr:rowOff>
    </xdr:from>
    <xdr:to>
      <xdr:col>33</xdr:col>
      <xdr:colOff>65348</xdr:colOff>
      <xdr:row>6</xdr:row>
      <xdr:rowOff>52474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4E9CA3D4-35E8-4BD6-84B5-0888744C584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6392" y="297872"/>
          <a:ext cx="1030356" cy="112620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0</xdr:row>
      <xdr:rowOff>0</xdr:rowOff>
    </xdr:from>
    <xdr:to>
      <xdr:col>4</xdr:col>
      <xdr:colOff>77258</xdr:colOff>
      <xdr:row>2</xdr:row>
      <xdr:rowOff>152400</xdr:rowOff>
    </xdr:to>
    <xdr:pic>
      <xdr:nvPicPr>
        <xdr:cNvPr id="17" name="Bild 8" descr="VKR%20Logo">
          <a:extLst>
            <a:ext uri="{FF2B5EF4-FFF2-40B4-BE49-F238E27FC236}">
              <a16:creationId xmlns:a16="http://schemas.microsoft.com/office/drawing/2014/main" id="{1FEE2DE6-5D77-4D0B-B287-1358A9186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33" y="0"/>
          <a:ext cx="1372658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15876</xdr:colOff>
      <xdr:row>0</xdr:row>
      <xdr:rowOff>0</xdr:rowOff>
    </xdr:from>
    <xdr:to>
      <xdr:col>4</xdr:col>
      <xdr:colOff>1</xdr:colOff>
      <xdr:row>2</xdr:row>
      <xdr:rowOff>152400</xdr:rowOff>
    </xdr:to>
    <xdr:pic>
      <xdr:nvPicPr>
        <xdr:cNvPr id="2" name="Bild 8" descr="VKR%20Logo">
          <a:extLst>
            <a:ext uri="{FF2B5EF4-FFF2-40B4-BE49-F238E27FC236}">
              <a16:creationId xmlns:a16="http://schemas.microsoft.com/office/drawing/2014/main" id="{84C1867D-6AB2-4371-8E1D-55DC7A80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6" y="0"/>
          <a:ext cx="11938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85549</xdr:colOff>
      <xdr:row>0</xdr:row>
      <xdr:rowOff>201083</xdr:rowOff>
    </xdr:from>
    <xdr:to>
      <xdr:col>21</xdr:col>
      <xdr:colOff>212829</xdr:colOff>
      <xdr:row>5</xdr:row>
      <xdr:rowOff>68509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39687DE8-C53C-405D-A74E-0E125CA3A4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93" y="201083"/>
          <a:ext cx="885753" cy="10139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383886</xdr:colOff>
      <xdr:row>1</xdr:row>
      <xdr:rowOff>80818</xdr:rowOff>
    </xdr:from>
    <xdr:to>
      <xdr:col>32</xdr:col>
      <xdr:colOff>380283</xdr:colOff>
      <xdr:row>6</xdr:row>
      <xdr:rowOff>64020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42811596-2954-4BB0-B069-ACC63E996BB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50" y="308841"/>
          <a:ext cx="991870" cy="112331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0</xdr:row>
      <xdr:rowOff>0</xdr:rowOff>
    </xdr:from>
    <xdr:to>
      <xdr:col>4</xdr:col>
      <xdr:colOff>78199</xdr:colOff>
      <xdr:row>2</xdr:row>
      <xdr:rowOff>152400</xdr:rowOff>
    </xdr:to>
    <xdr:pic>
      <xdr:nvPicPr>
        <xdr:cNvPr id="5" name="Bild 8" descr="VKR%20Logo">
          <a:extLst>
            <a:ext uri="{FF2B5EF4-FFF2-40B4-BE49-F238E27FC236}">
              <a16:creationId xmlns:a16="http://schemas.microsoft.com/office/drawing/2014/main" id="{CE8EEE3B-0FF6-447F-BE08-59D2855E6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074" y="0"/>
          <a:ext cx="1514966" cy="605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386773</xdr:colOff>
      <xdr:row>1</xdr:row>
      <xdr:rowOff>72159</xdr:rowOff>
    </xdr:from>
    <xdr:to>
      <xdr:col>32</xdr:col>
      <xdr:colOff>384196</xdr:colOff>
      <xdr:row>6</xdr:row>
      <xdr:rowOff>55361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3C3B9EE8-CC88-4334-A22E-DB0848525FB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0637" y="300182"/>
          <a:ext cx="991870" cy="112331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0</xdr:row>
      <xdr:rowOff>0</xdr:rowOff>
    </xdr:from>
    <xdr:to>
      <xdr:col>4</xdr:col>
      <xdr:colOff>77258</xdr:colOff>
      <xdr:row>2</xdr:row>
      <xdr:rowOff>152400</xdr:rowOff>
    </xdr:to>
    <xdr:pic>
      <xdr:nvPicPr>
        <xdr:cNvPr id="4" name="Bild 8" descr="VKR%20Logo">
          <a:extLst>
            <a:ext uri="{FF2B5EF4-FFF2-40B4-BE49-F238E27FC236}">
              <a16:creationId xmlns:a16="http://schemas.microsoft.com/office/drawing/2014/main" id="{F37A8004-FFA8-41AD-BEB1-71B3C9262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33" y="0"/>
          <a:ext cx="1503892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392545</xdr:colOff>
      <xdr:row>1</xdr:row>
      <xdr:rowOff>77932</xdr:rowOff>
    </xdr:from>
    <xdr:to>
      <xdr:col>33</xdr:col>
      <xdr:colOff>68234</xdr:colOff>
      <xdr:row>6</xdr:row>
      <xdr:rowOff>61134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3FC5FD52-F814-4C94-A98A-C78BB0647B6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6409" y="305955"/>
          <a:ext cx="991870" cy="112331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0</xdr:row>
      <xdr:rowOff>0</xdr:rowOff>
    </xdr:from>
    <xdr:to>
      <xdr:col>4</xdr:col>
      <xdr:colOff>76489</xdr:colOff>
      <xdr:row>2</xdr:row>
      <xdr:rowOff>152400</xdr:rowOff>
    </xdr:to>
    <xdr:pic>
      <xdr:nvPicPr>
        <xdr:cNvPr id="4" name="Bild 8" descr="VKR%20Logo">
          <a:extLst>
            <a:ext uri="{FF2B5EF4-FFF2-40B4-BE49-F238E27FC236}">
              <a16:creationId xmlns:a16="http://schemas.microsoft.com/office/drawing/2014/main" id="{687CA45B-E2D5-42DB-BBA0-E86DD5437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64" y="0"/>
          <a:ext cx="1500428" cy="6065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389659</xdr:colOff>
      <xdr:row>1</xdr:row>
      <xdr:rowOff>69272</xdr:rowOff>
    </xdr:from>
    <xdr:to>
      <xdr:col>32</xdr:col>
      <xdr:colOff>388621</xdr:colOff>
      <xdr:row>6</xdr:row>
      <xdr:rowOff>52474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C0E59430-35A1-412C-91F7-94AB9C1548D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0692" y="297872"/>
          <a:ext cx="1031896" cy="112620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0</xdr:row>
      <xdr:rowOff>0</xdr:rowOff>
    </xdr:from>
    <xdr:to>
      <xdr:col>4</xdr:col>
      <xdr:colOff>76489</xdr:colOff>
      <xdr:row>2</xdr:row>
      <xdr:rowOff>152400</xdr:rowOff>
    </xdr:to>
    <xdr:pic>
      <xdr:nvPicPr>
        <xdr:cNvPr id="3" name="Bild 8" descr="VKR%20Logo">
          <a:extLst>
            <a:ext uri="{FF2B5EF4-FFF2-40B4-BE49-F238E27FC236}">
              <a16:creationId xmlns:a16="http://schemas.microsoft.com/office/drawing/2014/main" id="{A7955EE0-9FEF-4284-A56F-E5E19A9B2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33" y="0"/>
          <a:ext cx="1486189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389659</xdr:colOff>
      <xdr:row>1</xdr:row>
      <xdr:rowOff>69272</xdr:rowOff>
    </xdr:from>
    <xdr:to>
      <xdr:col>32</xdr:col>
      <xdr:colOff>388621</xdr:colOff>
      <xdr:row>6</xdr:row>
      <xdr:rowOff>52474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95CC9B48-1EB8-48A0-8235-37CD031D7FF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0692" y="297872"/>
          <a:ext cx="1031896" cy="112620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0</xdr:row>
      <xdr:rowOff>0</xdr:rowOff>
    </xdr:from>
    <xdr:to>
      <xdr:col>4</xdr:col>
      <xdr:colOff>76489</xdr:colOff>
      <xdr:row>2</xdr:row>
      <xdr:rowOff>152400</xdr:rowOff>
    </xdr:to>
    <xdr:pic>
      <xdr:nvPicPr>
        <xdr:cNvPr id="3" name="Bild 8" descr="VKR%20Logo">
          <a:extLst>
            <a:ext uri="{FF2B5EF4-FFF2-40B4-BE49-F238E27FC236}">
              <a16:creationId xmlns:a16="http://schemas.microsoft.com/office/drawing/2014/main" id="{83828266-03E8-4BDA-AF3C-8439C5F25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33" y="0"/>
          <a:ext cx="1486189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389659</xdr:colOff>
      <xdr:row>1</xdr:row>
      <xdr:rowOff>69272</xdr:rowOff>
    </xdr:from>
    <xdr:to>
      <xdr:col>32</xdr:col>
      <xdr:colOff>388621</xdr:colOff>
      <xdr:row>6</xdr:row>
      <xdr:rowOff>52474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C5B52481-678B-4769-8EA7-D0777D8927F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3523" y="297295"/>
          <a:ext cx="991870" cy="112331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0</xdr:row>
      <xdr:rowOff>0</xdr:rowOff>
    </xdr:from>
    <xdr:to>
      <xdr:col>4</xdr:col>
      <xdr:colOff>76489</xdr:colOff>
      <xdr:row>2</xdr:row>
      <xdr:rowOff>152400</xdr:rowOff>
    </xdr:to>
    <xdr:pic>
      <xdr:nvPicPr>
        <xdr:cNvPr id="4" name="Bild 8" descr="VKR%20Logo">
          <a:extLst>
            <a:ext uri="{FF2B5EF4-FFF2-40B4-BE49-F238E27FC236}">
              <a16:creationId xmlns:a16="http://schemas.microsoft.com/office/drawing/2014/main" id="{AB5F2152-C064-419F-BFD1-327812C3B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64" y="0"/>
          <a:ext cx="1488882" cy="6065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389659</xdr:colOff>
      <xdr:row>1</xdr:row>
      <xdr:rowOff>69272</xdr:rowOff>
    </xdr:from>
    <xdr:to>
      <xdr:col>33</xdr:col>
      <xdr:colOff>65348</xdr:colOff>
      <xdr:row>6</xdr:row>
      <xdr:rowOff>52474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C75FD2C7-A2B2-4E7A-B350-DB5358F8EF4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0534" y="297872"/>
          <a:ext cx="990139" cy="1126202"/>
        </a:xfrm>
        <a:prstGeom prst="rect">
          <a:avLst/>
        </a:prstGeom>
      </xdr:spPr>
    </xdr:pic>
    <xdr:clientData/>
  </xdr:twoCellAnchor>
  <xdr:twoCellAnchor>
    <xdr:from>
      <xdr:col>11</xdr:col>
      <xdr:colOff>259292</xdr:colOff>
      <xdr:row>10</xdr:row>
      <xdr:rowOff>63500</xdr:rowOff>
    </xdr:from>
    <xdr:to>
      <xdr:col>33</xdr:col>
      <xdr:colOff>50800</xdr:colOff>
      <xdr:row>27</xdr:row>
      <xdr:rowOff>94258</xdr:rowOff>
    </xdr:to>
    <xdr:grpSp>
      <xdr:nvGrpSpPr>
        <xdr:cNvPr id="5" name="Gruppieren 4">
          <a:extLst>
            <a:ext uri="{FF2B5EF4-FFF2-40B4-BE49-F238E27FC236}">
              <a16:creationId xmlns:a16="http://schemas.microsoft.com/office/drawing/2014/main" id="{9EB80791-504C-4218-B118-6655EC0C9684}"/>
            </a:ext>
          </a:extLst>
        </xdr:cNvPr>
        <xdr:cNvGrpSpPr/>
      </xdr:nvGrpSpPr>
      <xdr:grpSpPr>
        <a:xfrm>
          <a:off x="3908425" y="2006600"/>
          <a:ext cx="7343775" cy="4192125"/>
          <a:chOff x="1656064" y="1412776"/>
          <a:chExt cx="7105100" cy="4258731"/>
        </a:xfrm>
      </xdr:grpSpPr>
      <xdr:grpSp>
        <xdr:nvGrpSpPr>
          <xdr:cNvPr id="6" name="Gruppieren 5">
            <a:extLst>
              <a:ext uri="{FF2B5EF4-FFF2-40B4-BE49-F238E27FC236}">
                <a16:creationId xmlns:a16="http://schemas.microsoft.com/office/drawing/2014/main" id="{1B717EF7-6DB4-4045-B05C-5E7C7BD62DCE}"/>
              </a:ext>
            </a:extLst>
          </xdr:cNvPr>
          <xdr:cNvGrpSpPr>
            <a:grpSpLocks noChangeAspect="1"/>
          </xdr:cNvGrpSpPr>
        </xdr:nvGrpSpPr>
        <xdr:grpSpPr>
          <a:xfrm>
            <a:off x="1656064" y="1473386"/>
            <a:ext cx="3888000" cy="3935022"/>
            <a:chOff x="179512" y="1736241"/>
            <a:chExt cx="3024336" cy="3060912"/>
          </a:xfrm>
        </xdr:grpSpPr>
        <xdr:sp macro="" textlink="">
          <xdr:nvSpPr>
            <xdr:cNvPr id="11" name="Sehne 10">
              <a:extLst>
                <a:ext uri="{FF2B5EF4-FFF2-40B4-BE49-F238E27FC236}">
                  <a16:creationId xmlns:a16="http://schemas.microsoft.com/office/drawing/2014/main" id="{470DDA11-3F3A-45EB-8077-D5D7D69336F6}"/>
                </a:ext>
              </a:extLst>
            </xdr:cNvPr>
            <xdr:cNvSpPr/>
          </xdr:nvSpPr>
          <xdr:spPr bwMode="auto">
            <a:xfrm>
              <a:off x="179519" y="1772816"/>
              <a:ext cx="3024329" cy="3024337"/>
            </a:xfrm>
            <a:prstGeom prst="chord">
              <a:avLst>
                <a:gd name="adj1" fmla="val 20943747"/>
                <a:gd name="adj2" fmla="val 11443000"/>
              </a:avLst>
            </a:prstGeom>
            <a:solidFill>
              <a:srgbClr val="0099FF">
                <a:alpha val="25000"/>
              </a:srgbClr>
            </a:solidFill>
            <a:ln w="12700" cap="flat" cmpd="sng" algn="ctr">
              <a:solidFill>
                <a:schemeClr val="tx1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91440" tIns="45720" rIns="91440" bIns="45720" numCol="1" rtlCol="0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1pPr>
              <a:lvl2pPr marL="457200"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2pPr>
              <a:lvl3pPr marL="914400"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3pPr>
              <a:lvl4pPr marL="1371600"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4pPr>
              <a:lvl5pPr marL="1828800"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9pPr>
            </a:lstStyle>
            <a:p>
              <a:pPr marL="0" marR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0" lang="de-CH" sz="240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Times New Roman" pitchFamily="18" charset="0"/>
              </a:endParaRPr>
            </a:p>
          </xdr:txBody>
        </xdr:sp>
        <xdr:sp macro="" textlink="">
          <xdr:nvSpPr>
            <xdr:cNvPr id="12" name="Ellipse 11">
              <a:extLst>
                <a:ext uri="{FF2B5EF4-FFF2-40B4-BE49-F238E27FC236}">
                  <a16:creationId xmlns:a16="http://schemas.microsoft.com/office/drawing/2014/main" id="{F03A2F5B-8A10-431B-B90A-73F2B223FDBA}"/>
                </a:ext>
              </a:extLst>
            </xdr:cNvPr>
            <xdr:cNvSpPr/>
          </xdr:nvSpPr>
          <xdr:spPr bwMode="auto">
            <a:xfrm>
              <a:off x="179512" y="1772816"/>
              <a:ext cx="3024336" cy="3024336"/>
            </a:xfrm>
            <a:prstGeom prst="ellipse">
              <a:avLst/>
            </a:prstGeom>
            <a:noFill/>
            <a:ln w="38100" cap="flat" cmpd="sng" algn="ctr">
              <a:solidFill>
                <a:schemeClr val="tx1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91440" tIns="45720" rIns="91440" bIns="45720" numCol="1" rtlCol="0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1pPr>
              <a:lvl2pPr marL="457200"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2pPr>
              <a:lvl3pPr marL="914400"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3pPr>
              <a:lvl4pPr marL="1371600"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4pPr>
              <a:lvl5pPr marL="1828800"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9pPr>
            </a:lstStyle>
            <a:p>
              <a:pPr marL="0" marR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0" lang="de-CH" sz="240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Times New Roman" pitchFamily="18" charset="0"/>
              </a:endParaRPr>
            </a:p>
          </xdr:txBody>
        </xdr:sp>
        <xdr:sp macro="" textlink="">
          <xdr:nvSpPr>
            <xdr:cNvPr id="13" name="Freihandform: Form 12">
              <a:extLst>
                <a:ext uri="{FF2B5EF4-FFF2-40B4-BE49-F238E27FC236}">
                  <a16:creationId xmlns:a16="http://schemas.microsoft.com/office/drawing/2014/main" id="{29B58D5C-A2B3-43B3-97F4-5B01E59ABF32}"/>
                </a:ext>
              </a:extLst>
            </xdr:cNvPr>
            <xdr:cNvSpPr/>
          </xdr:nvSpPr>
          <xdr:spPr bwMode="auto">
            <a:xfrm>
              <a:off x="319241" y="3100192"/>
              <a:ext cx="818865" cy="59173"/>
            </a:xfrm>
            <a:custGeom>
              <a:avLst/>
              <a:gdLst>
                <a:gd name="connsiteX0" fmla="*/ 0 w 818865"/>
                <a:gd name="connsiteY0" fmla="*/ 59173 h 59173"/>
                <a:gd name="connsiteX1" fmla="*/ 282053 w 818865"/>
                <a:gd name="connsiteY1" fmla="*/ 33 h 59173"/>
                <a:gd name="connsiteX2" fmla="*/ 536812 w 818865"/>
                <a:gd name="connsiteY2" fmla="*/ 50074 h 59173"/>
                <a:gd name="connsiteX3" fmla="*/ 818865 w 818865"/>
                <a:gd name="connsiteY3" fmla="*/ 9131 h 5917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18865" h="59173">
                  <a:moveTo>
                    <a:pt x="0" y="59173"/>
                  </a:moveTo>
                  <a:cubicBezTo>
                    <a:pt x="96292" y="30361"/>
                    <a:pt x="192584" y="1549"/>
                    <a:pt x="282053" y="33"/>
                  </a:cubicBezTo>
                  <a:cubicBezTo>
                    <a:pt x="371522" y="-1483"/>
                    <a:pt x="447343" y="48558"/>
                    <a:pt x="536812" y="50074"/>
                  </a:cubicBezTo>
                  <a:cubicBezTo>
                    <a:pt x="626281" y="51590"/>
                    <a:pt x="771856" y="19746"/>
                    <a:pt x="818865" y="9131"/>
                  </a:cubicBezTo>
                </a:path>
              </a:pathLst>
            </a:custGeom>
            <a:noFill/>
            <a:ln w="38100" cap="flat" cmpd="sng" algn="ctr">
              <a:solidFill>
                <a:schemeClr val="tx1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vert="horz" wrap="square" lIns="91440" tIns="45720" rIns="91440" bIns="45720" numCol="1" rtlCol="0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1pPr>
              <a:lvl2pPr marL="457200"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2pPr>
              <a:lvl3pPr marL="914400"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3pPr>
              <a:lvl4pPr marL="1371600"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4pPr>
              <a:lvl5pPr marL="1828800"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9pPr>
            </a:lstStyle>
            <a:p>
              <a:pPr marL="0" marR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0" lang="de-CH" sz="240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Times New Roman" pitchFamily="18" charset="0"/>
              </a:endParaRPr>
            </a:p>
          </xdr:txBody>
        </xdr:sp>
        <xdr:sp macro="" textlink="">
          <xdr:nvSpPr>
            <xdr:cNvPr id="14" name="Freihandform: Form 13">
              <a:extLst>
                <a:ext uri="{FF2B5EF4-FFF2-40B4-BE49-F238E27FC236}">
                  <a16:creationId xmlns:a16="http://schemas.microsoft.com/office/drawing/2014/main" id="{A5D3AF6C-E0E4-4F3C-95BD-665A66CC921F}"/>
                </a:ext>
              </a:extLst>
            </xdr:cNvPr>
            <xdr:cNvSpPr/>
          </xdr:nvSpPr>
          <xdr:spPr bwMode="auto">
            <a:xfrm>
              <a:off x="855922" y="3259692"/>
              <a:ext cx="818865" cy="59173"/>
            </a:xfrm>
            <a:custGeom>
              <a:avLst/>
              <a:gdLst>
                <a:gd name="connsiteX0" fmla="*/ 0 w 818865"/>
                <a:gd name="connsiteY0" fmla="*/ 59173 h 59173"/>
                <a:gd name="connsiteX1" fmla="*/ 282053 w 818865"/>
                <a:gd name="connsiteY1" fmla="*/ 33 h 59173"/>
                <a:gd name="connsiteX2" fmla="*/ 536812 w 818865"/>
                <a:gd name="connsiteY2" fmla="*/ 50074 h 59173"/>
                <a:gd name="connsiteX3" fmla="*/ 818865 w 818865"/>
                <a:gd name="connsiteY3" fmla="*/ 9131 h 5917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18865" h="59173">
                  <a:moveTo>
                    <a:pt x="0" y="59173"/>
                  </a:moveTo>
                  <a:cubicBezTo>
                    <a:pt x="96292" y="30361"/>
                    <a:pt x="192584" y="1549"/>
                    <a:pt x="282053" y="33"/>
                  </a:cubicBezTo>
                  <a:cubicBezTo>
                    <a:pt x="371522" y="-1483"/>
                    <a:pt x="447343" y="48558"/>
                    <a:pt x="536812" y="50074"/>
                  </a:cubicBezTo>
                  <a:cubicBezTo>
                    <a:pt x="626281" y="51590"/>
                    <a:pt x="771856" y="19746"/>
                    <a:pt x="818865" y="9131"/>
                  </a:cubicBezTo>
                </a:path>
              </a:pathLst>
            </a:custGeom>
            <a:noFill/>
            <a:ln w="38100" cap="flat" cmpd="sng" algn="ctr">
              <a:solidFill>
                <a:schemeClr val="tx1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vert="horz" wrap="square" lIns="91440" tIns="45720" rIns="91440" bIns="45720" numCol="1" rtlCol="0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1pPr>
              <a:lvl2pPr marL="457200"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2pPr>
              <a:lvl3pPr marL="914400"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3pPr>
              <a:lvl4pPr marL="1371600"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4pPr>
              <a:lvl5pPr marL="1828800"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9pPr>
            </a:lstStyle>
            <a:p>
              <a:pPr marL="0" marR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0" lang="de-CH" sz="240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Times New Roman" pitchFamily="18" charset="0"/>
              </a:endParaRPr>
            </a:p>
          </xdr:txBody>
        </xdr:sp>
        <xdr:sp macro="" textlink="">
          <xdr:nvSpPr>
            <xdr:cNvPr id="15" name="Freihandform: Form 14">
              <a:extLst>
                <a:ext uri="{FF2B5EF4-FFF2-40B4-BE49-F238E27FC236}">
                  <a16:creationId xmlns:a16="http://schemas.microsoft.com/office/drawing/2014/main" id="{21BAAF1F-3172-42B4-9C78-53152025CCC9}"/>
                </a:ext>
              </a:extLst>
            </xdr:cNvPr>
            <xdr:cNvSpPr/>
          </xdr:nvSpPr>
          <xdr:spPr bwMode="auto">
            <a:xfrm>
              <a:off x="1979712" y="2527061"/>
              <a:ext cx="818865" cy="59173"/>
            </a:xfrm>
            <a:custGeom>
              <a:avLst/>
              <a:gdLst>
                <a:gd name="connsiteX0" fmla="*/ 0 w 818865"/>
                <a:gd name="connsiteY0" fmla="*/ 59173 h 59173"/>
                <a:gd name="connsiteX1" fmla="*/ 282053 w 818865"/>
                <a:gd name="connsiteY1" fmla="*/ 33 h 59173"/>
                <a:gd name="connsiteX2" fmla="*/ 536812 w 818865"/>
                <a:gd name="connsiteY2" fmla="*/ 50074 h 59173"/>
                <a:gd name="connsiteX3" fmla="*/ 818865 w 818865"/>
                <a:gd name="connsiteY3" fmla="*/ 9131 h 5917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18865" h="59173">
                  <a:moveTo>
                    <a:pt x="0" y="59173"/>
                  </a:moveTo>
                  <a:cubicBezTo>
                    <a:pt x="96292" y="30361"/>
                    <a:pt x="192584" y="1549"/>
                    <a:pt x="282053" y="33"/>
                  </a:cubicBezTo>
                  <a:cubicBezTo>
                    <a:pt x="371522" y="-1483"/>
                    <a:pt x="447343" y="48558"/>
                    <a:pt x="536812" y="50074"/>
                  </a:cubicBezTo>
                  <a:cubicBezTo>
                    <a:pt x="626281" y="51590"/>
                    <a:pt x="771856" y="19746"/>
                    <a:pt x="818865" y="9131"/>
                  </a:cubicBezTo>
                </a:path>
              </a:pathLst>
            </a:custGeom>
            <a:noFill/>
            <a:ln w="38100" cap="flat" cmpd="sng" algn="ctr">
              <a:solidFill>
                <a:schemeClr val="tx1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vert="horz" wrap="square" lIns="91440" tIns="45720" rIns="91440" bIns="45720" numCol="1" rtlCol="0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1pPr>
              <a:lvl2pPr marL="457200"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2pPr>
              <a:lvl3pPr marL="914400"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3pPr>
              <a:lvl4pPr marL="1371600"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4pPr>
              <a:lvl5pPr marL="1828800"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9pPr>
            </a:lstStyle>
            <a:p>
              <a:pPr marL="0" marR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0" lang="de-CH" sz="240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Times New Roman" pitchFamily="18" charset="0"/>
              </a:endParaRPr>
            </a:p>
          </xdr:txBody>
        </xdr:sp>
        <xdr:sp macro="" textlink="">
          <xdr:nvSpPr>
            <xdr:cNvPr id="16" name="Freihandform: Form 15">
              <a:extLst>
                <a:ext uri="{FF2B5EF4-FFF2-40B4-BE49-F238E27FC236}">
                  <a16:creationId xmlns:a16="http://schemas.microsoft.com/office/drawing/2014/main" id="{C1B1780A-6EDB-496A-851C-3DA5BB642137}"/>
                </a:ext>
              </a:extLst>
            </xdr:cNvPr>
            <xdr:cNvSpPr/>
          </xdr:nvSpPr>
          <xdr:spPr bwMode="auto">
            <a:xfrm>
              <a:off x="1736911" y="2874267"/>
              <a:ext cx="818865" cy="59173"/>
            </a:xfrm>
            <a:custGeom>
              <a:avLst/>
              <a:gdLst>
                <a:gd name="connsiteX0" fmla="*/ 0 w 818865"/>
                <a:gd name="connsiteY0" fmla="*/ 59173 h 59173"/>
                <a:gd name="connsiteX1" fmla="*/ 282053 w 818865"/>
                <a:gd name="connsiteY1" fmla="*/ 33 h 59173"/>
                <a:gd name="connsiteX2" fmla="*/ 536812 w 818865"/>
                <a:gd name="connsiteY2" fmla="*/ 50074 h 59173"/>
                <a:gd name="connsiteX3" fmla="*/ 818865 w 818865"/>
                <a:gd name="connsiteY3" fmla="*/ 9131 h 5917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18865" h="59173">
                  <a:moveTo>
                    <a:pt x="0" y="59173"/>
                  </a:moveTo>
                  <a:cubicBezTo>
                    <a:pt x="96292" y="30361"/>
                    <a:pt x="192584" y="1549"/>
                    <a:pt x="282053" y="33"/>
                  </a:cubicBezTo>
                  <a:cubicBezTo>
                    <a:pt x="371522" y="-1483"/>
                    <a:pt x="447343" y="48558"/>
                    <a:pt x="536812" y="50074"/>
                  </a:cubicBezTo>
                  <a:cubicBezTo>
                    <a:pt x="626281" y="51590"/>
                    <a:pt x="771856" y="19746"/>
                    <a:pt x="818865" y="9131"/>
                  </a:cubicBezTo>
                </a:path>
              </a:pathLst>
            </a:custGeom>
            <a:noFill/>
            <a:ln w="38100" cap="flat" cmpd="sng" algn="ctr">
              <a:solidFill>
                <a:schemeClr val="tx1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vert="horz" wrap="square" lIns="91440" tIns="45720" rIns="91440" bIns="45720" numCol="1" rtlCol="0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1pPr>
              <a:lvl2pPr marL="457200"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2pPr>
              <a:lvl3pPr marL="914400"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3pPr>
              <a:lvl4pPr marL="1371600"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4pPr>
              <a:lvl5pPr marL="1828800"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9pPr>
            </a:lstStyle>
            <a:p>
              <a:pPr marL="0" marR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0" lang="de-CH" sz="240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Times New Roman" pitchFamily="18" charset="0"/>
              </a:endParaRPr>
            </a:p>
          </xdr:txBody>
        </xdr:sp>
        <xdr:sp macro="" textlink="">
          <xdr:nvSpPr>
            <xdr:cNvPr id="17" name="Freihandform: Form 16">
              <a:extLst>
                <a:ext uri="{FF2B5EF4-FFF2-40B4-BE49-F238E27FC236}">
                  <a16:creationId xmlns:a16="http://schemas.microsoft.com/office/drawing/2014/main" id="{F3454D7E-8288-40A3-B536-FE8BB38E2F50}"/>
                </a:ext>
              </a:extLst>
            </xdr:cNvPr>
            <xdr:cNvSpPr/>
          </xdr:nvSpPr>
          <xdr:spPr bwMode="auto">
            <a:xfrm>
              <a:off x="363653" y="3427632"/>
              <a:ext cx="818865" cy="59173"/>
            </a:xfrm>
            <a:custGeom>
              <a:avLst/>
              <a:gdLst>
                <a:gd name="connsiteX0" fmla="*/ 0 w 818865"/>
                <a:gd name="connsiteY0" fmla="*/ 59173 h 59173"/>
                <a:gd name="connsiteX1" fmla="*/ 282053 w 818865"/>
                <a:gd name="connsiteY1" fmla="*/ 33 h 59173"/>
                <a:gd name="connsiteX2" fmla="*/ 536812 w 818865"/>
                <a:gd name="connsiteY2" fmla="*/ 50074 h 59173"/>
                <a:gd name="connsiteX3" fmla="*/ 818865 w 818865"/>
                <a:gd name="connsiteY3" fmla="*/ 9131 h 5917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18865" h="59173">
                  <a:moveTo>
                    <a:pt x="0" y="59173"/>
                  </a:moveTo>
                  <a:cubicBezTo>
                    <a:pt x="96292" y="30361"/>
                    <a:pt x="192584" y="1549"/>
                    <a:pt x="282053" y="33"/>
                  </a:cubicBezTo>
                  <a:cubicBezTo>
                    <a:pt x="371522" y="-1483"/>
                    <a:pt x="447343" y="48558"/>
                    <a:pt x="536812" y="50074"/>
                  </a:cubicBezTo>
                  <a:cubicBezTo>
                    <a:pt x="626281" y="51590"/>
                    <a:pt x="771856" y="19746"/>
                    <a:pt x="818865" y="9131"/>
                  </a:cubicBezTo>
                </a:path>
              </a:pathLst>
            </a:custGeom>
            <a:noFill/>
            <a:ln w="38100" cap="flat" cmpd="sng" algn="ctr">
              <a:solidFill>
                <a:schemeClr val="tx1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vert="horz" wrap="square" lIns="91440" tIns="45720" rIns="91440" bIns="45720" numCol="1" rtlCol="0" anchor="t" anchorCtr="0" compatLnSpc="1">
              <a:prstTxWarp prst="textNoShape">
                <a:avLst/>
              </a:prstTxWarp>
            </a:bodyPr>
            <a:lstStyle>
              <a:defPPr>
                <a:defRPr lang="de-DE"/>
              </a:defPPr>
              <a:lvl1pPr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1pPr>
              <a:lvl2pPr marL="457200"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2pPr>
              <a:lvl3pPr marL="914400"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3pPr>
              <a:lvl4pPr marL="1371600"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4pPr>
              <a:lvl5pPr marL="1828800"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9pPr>
            </a:lstStyle>
            <a:p>
              <a:pPr marL="0" marR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0" lang="de-CH" sz="240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Times New Roman" pitchFamily="18" charset="0"/>
              </a:endParaRPr>
            </a:p>
          </xdr:txBody>
        </xdr:sp>
        <xdr:sp macro="" textlink="">
          <xdr:nvSpPr>
            <xdr:cNvPr id="18" name="Textfeld 9">
              <a:extLst>
                <a:ext uri="{FF2B5EF4-FFF2-40B4-BE49-F238E27FC236}">
                  <a16:creationId xmlns:a16="http://schemas.microsoft.com/office/drawing/2014/main" id="{A3004FAB-7D35-424F-80E9-630B3045AC64}"/>
                </a:ext>
              </a:extLst>
            </xdr:cNvPr>
            <xdr:cNvSpPr txBox="1"/>
          </xdr:nvSpPr>
          <xdr:spPr>
            <a:xfrm rot="16200000">
              <a:off x="888526" y="2201716"/>
              <a:ext cx="1242181" cy="31123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de-DE"/>
              </a:defPPr>
              <a:lvl1pPr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1pPr>
              <a:lvl2pPr marL="457200"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2pPr>
              <a:lvl3pPr marL="914400"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3pPr>
              <a:lvl4pPr marL="1371600"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4pPr>
              <a:lvl5pPr marL="1828800" algn="l" rtl="0" eaLnBrk="0" fontAlgn="base" hangingPunct="0">
                <a:spcBef>
                  <a:spcPct val="0"/>
                </a:spcBef>
                <a:spcAft>
                  <a:spcPct val="0"/>
                </a:spcAft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400" kern="1200">
                  <a:solidFill>
                    <a:schemeClr val="tx1"/>
                  </a:solidFill>
                  <a:latin typeface="Times New Roman" pitchFamily="18" charset="0"/>
                  <a:ea typeface="+mn-ea"/>
                  <a:cs typeface="+mn-cs"/>
                </a:defRPr>
              </a:lvl9pPr>
            </a:lstStyle>
            <a:p>
              <a:r>
                <a:rPr lang="de-CH" sz="2000">
                  <a:latin typeface="+mn-lt"/>
                </a:rPr>
                <a:t>Füllgrad h/d</a:t>
              </a:r>
              <a:r>
                <a:rPr lang="de-CH" sz="2000" baseline="-25000">
                  <a:latin typeface="+mn-lt"/>
                </a:rPr>
                <a:t>i</a:t>
              </a:r>
            </a:p>
          </xdr:txBody>
        </xdr:sp>
      </xdr:grpSp>
      <xdr:pic>
        <xdr:nvPicPr>
          <xdr:cNvPr id="7" name="Grafik 6">
            <a:extLst>
              <a:ext uri="{FF2B5EF4-FFF2-40B4-BE49-F238E27FC236}">
                <a16:creationId xmlns:a16="http://schemas.microsoft.com/office/drawing/2014/main" id="{7F2A3E63-1B8C-4803-9FEB-BF0F874EBA2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sharpenSoften amount="100000"/>
                    </a14:imgEffect>
                    <a14:imgEffect>
                      <a14:brightnessContrast bright="34000" contrast="30000"/>
                    </a14:imgEffect>
                  </a14:imgLayer>
                </a14:imgProps>
              </a:ext>
            </a:extLst>
          </a:blip>
          <a:srcRect l="27455" r="1828" b="1092"/>
          <a:stretch/>
        </xdr:blipFill>
        <xdr:spPr>
          <a:xfrm>
            <a:off x="3592986" y="1412776"/>
            <a:ext cx="5168178" cy="4258731"/>
          </a:xfrm>
          <a:prstGeom prst="rect">
            <a:avLst/>
          </a:prstGeom>
        </xdr:spPr>
      </xdr:pic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D457D2C8-5D1A-4129-8A69-901DD4E9D8CA}"/>
              </a:ext>
            </a:extLst>
          </xdr:cNvPr>
          <xdr:cNvSpPr/>
        </xdr:nvSpPr>
        <xdr:spPr>
          <a:xfrm>
            <a:off x="3672288" y="1614773"/>
            <a:ext cx="4608511" cy="468000"/>
          </a:xfrm>
          <a:prstGeom prst="rect">
            <a:avLst/>
          </a:prstGeom>
          <a:solidFill>
            <a:schemeClr val="bg1"/>
          </a:solidFill>
        </xdr:spPr>
        <xdr:txBody>
          <a:bodyPr wrap="square" anchor="ctr">
            <a:spAutoFit/>
          </a:bodyPr>
          <a:lstStyle>
            <a:defPPr>
              <a:defRPr lang="de-DE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 New Roman" pitchFamily="18" charset="0"/>
                <a:ea typeface="+mn-ea"/>
                <a:cs typeface="+mn-cs"/>
              </a:defRPr>
            </a:lvl1pPr>
            <a:lvl2pPr marL="457200" algn="l" rtl="0" eaLnBrk="0" fontAlgn="base" hangingPunct="0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 New Roman" pitchFamily="18" charset="0"/>
                <a:ea typeface="+mn-ea"/>
                <a:cs typeface="+mn-cs"/>
              </a:defRPr>
            </a:lvl2pPr>
            <a:lvl3pPr marL="914400" algn="l" rtl="0" eaLnBrk="0" fontAlgn="base" hangingPunct="0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 New Roman" pitchFamily="18" charset="0"/>
                <a:ea typeface="+mn-ea"/>
                <a:cs typeface="+mn-cs"/>
              </a:defRPr>
            </a:lvl3pPr>
            <a:lvl4pPr marL="1371600" algn="l" rtl="0" eaLnBrk="0" fontAlgn="base" hangingPunct="0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 New Roman" pitchFamily="18" charset="0"/>
                <a:ea typeface="+mn-ea"/>
                <a:cs typeface="+mn-cs"/>
              </a:defRPr>
            </a:lvl4pPr>
            <a:lvl5pPr marL="1828800" algn="l" rtl="0" eaLnBrk="0" fontAlgn="base" hangingPunct="0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 New Roman" pitchFamily="18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 New Roman" pitchFamily="18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 New Roman" pitchFamily="18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 New Roman" pitchFamily="18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 New Roman" pitchFamily="18" charset="0"/>
                <a:ea typeface="+mn-ea"/>
                <a:cs typeface="+mn-cs"/>
              </a:defRPr>
            </a:lvl9pPr>
          </a:lstStyle>
          <a:p>
            <a:pPr algn="ctr"/>
            <a:r>
              <a:rPr lang="de-CH" sz="1400">
                <a:latin typeface="+mn-lt"/>
              </a:rPr>
              <a:t>Max. zulässiger Teilfüllungsgrad = 0.85</a:t>
            </a:r>
          </a:p>
        </xdr:txBody>
      </xdr:sp>
      <xdr:cxnSp macro="">
        <xdr:nvCxnSpPr>
          <xdr:cNvPr id="9" name="Gerade Verbindung mit Pfeil 8">
            <a:extLst>
              <a:ext uri="{FF2B5EF4-FFF2-40B4-BE49-F238E27FC236}">
                <a16:creationId xmlns:a16="http://schemas.microsoft.com/office/drawing/2014/main" id="{F679CF39-34D6-4684-8D93-06EC1B1F8414}"/>
              </a:ext>
            </a:extLst>
          </xdr:cNvPr>
          <xdr:cNvCxnSpPr>
            <a:cxnSpLocks/>
          </xdr:cNvCxnSpPr>
        </xdr:nvCxnSpPr>
        <xdr:spPr bwMode="auto">
          <a:xfrm flipV="1">
            <a:off x="3600063" y="1520401"/>
            <a:ext cx="9895" cy="3865686"/>
          </a:xfrm>
          <a:prstGeom prst="straightConnector1">
            <a:avLst/>
          </a:prstGeom>
          <a:solidFill>
            <a:schemeClr val="accent1"/>
          </a:solidFill>
          <a:ln w="44450" cap="flat" cmpd="sng" algn="ctr">
            <a:solidFill>
              <a:schemeClr val="tx1"/>
            </a:solidFill>
            <a:prstDash val="solid"/>
            <a:round/>
            <a:headEnd type="none" w="med" len="med"/>
            <a:tailEnd type="triangle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</xdr:cxnSp>
      <xdr:cxnSp macro="">
        <xdr:nvCxnSpPr>
          <xdr:cNvPr id="10" name="Gerade Verbindung mit Pfeil 9">
            <a:extLst>
              <a:ext uri="{FF2B5EF4-FFF2-40B4-BE49-F238E27FC236}">
                <a16:creationId xmlns:a16="http://schemas.microsoft.com/office/drawing/2014/main" id="{DEFDC682-B758-48A2-B709-4EEE5A752B5A}"/>
              </a:ext>
            </a:extLst>
          </xdr:cNvPr>
          <xdr:cNvCxnSpPr>
            <a:cxnSpLocks/>
          </xdr:cNvCxnSpPr>
        </xdr:nvCxnSpPr>
        <xdr:spPr bwMode="auto">
          <a:xfrm>
            <a:off x="3608276" y="2120547"/>
            <a:ext cx="4708140" cy="0"/>
          </a:xfrm>
          <a:prstGeom prst="straightConnector1">
            <a:avLst/>
          </a:prstGeom>
          <a:solidFill>
            <a:schemeClr val="accent1"/>
          </a:solidFill>
          <a:ln w="44450" cap="flat" cmpd="sng" algn="ctr">
            <a:solidFill>
              <a:schemeClr val="tx1"/>
            </a:solidFill>
            <a:prstDash val="dash"/>
            <a:round/>
            <a:headEnd type="none" w="med" len="med"/>
            <a:tailEnd type="none" w="lg" len="lg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77258</xdr:colOff>
      <xdr:row>2</xdr:row>
      <xdr:rowOff>152400</xdr:rowOff>
    </xdr:to>
    <xdr:pic>
      <xdr:nvPicPr>
        <xdr:cNvPr id="19" name="Bild 8" descr="VKR%20Logo">
          <a:extLst>
            <a:ext uri="{FF2B5EF4-FFF2-40B4-BE49-F238E27FC236}">
              <a16:creationId xmlns:a16="http://schemas.microsoft.com/office/drawing/2014/main" id="{6F4CC7CE-E428-42CD-9FFE-8EA8701E4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33" y="0"/>
          <a:ext cx="1372658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1470A-BE90-491E-BF50-4948CD4CC53E}">
  <sheetPr>
    <tabColor theme="5" tint="0.79998168889431442"/>
    <pageSetUpPr fitToPage="1"/>
  </sheetPr>
  <dimension ref="A1:AF32"/>
  <sheetViews>
    <sheetView showGridLines="0" showRuler="0" view="pageLayout" zoomScale="120" zoomScaleNormal="104" zoomScaleSheetLayoutView="110" zoomScalePageLayoutView="120" workbookViewId="0">
      <selection activeCell="AD2" sqref="AD2"/>
    </sheetView>
  </sheetViews>
  <sheetFormatPr baseColWidth="10" defaultColWidth="5.41015625" defaultRowHeight="12.7" outlineLevelRow="1" outlineLevelCol="1"/>
  <cols>
    <col min="1" max="1" width="2.46875" customWidth="1"/>
    <col min="2" max="2" width="5.29296875" customWidth="1"/>
    <col min="3" max="4" width="8.17578125" customWidth="1"/>
    <col min="5" max="5" width="4.46875" customWidth="1"/>
    <col min="6" max="8" width="8.17578125" customWidth="1" outlineLevel="1"/>
    <col min="9" max="9" width="4.46875" customWidth="1"/>
    <col min="10" max="12" width="7.8203125" customWidth="1"/>
    <col min="13" max="13" width="4.46875" customWidth="1"/>
    <col min="14" max="16" width="7.8203125" customWidth="1"/>
    <col min="17" max="17" width="4.46875" customWidth="1"/>
    <col min="18" max="20" width="7.8203125" customWidth="1"/>
    <col min="21" max="21" width="4.46875" customWidth="1"/>
    <col min="22" max="24" width="7.8203125" customWidth="1"/>
    <col min="25" max="25" width="4.46875" customWidth="1"/>
    <col min="26" max="28" width="7.8203125" customWidth="1"/>
    <col min="29" max="29" width="3.17578125" customWidth="1"/>
    <col min="30" max="30" width="5.52734375" customWidth="1"/>
    <col min="31" max="31" width="1.234375" customWidth="1"/>
  </cols>
  <sheetData>
    <row r="1" spans="1:32" s="3" customFormat="1" ht="18" customHeight="1">
      <c r="A1" s="1"/>
      <c r="B1" s="2"/>
      <c r="C1" s="2"/>
      <c r="D1" s="2"/>
      <c r="E1" s="2"/>
      <c r="F1" s="236" t="s">
        <v>42</v>
      </c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  <c r="AA1" s="168"/>
      <c r="AB1" s="168"/>
      <c r="AC1" s="168"/>
      <c r="AD1" s="71" t="s">
        <v>95</v>
      </c>
      <c r="AE1" s="61"/>
    </row>
    <row r="2" spans="1:32" s="3" customFormat="1" ht="18" customHeight="1">
      <c r="A2" s="4"/>
      <c r="B2" s="5"/>
      <c r="C2" s="5"/>
      <c r="D2" s="5"/>
      <c r="E2" s="5"/>
      <c r="F2" s="237" t="s">
        <v>41</v>
      </c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167"/>
      <c r="AC2" s="167"/>
      <c r="AD2" s="5"/>
      <c r="AE2" s="57"/>
    </row>
    <row r="3" spans="1:32" s="3" customFormat="1" ht="18" customHeight="1">
      <c r="A3" s="4"/>
      <c r="B3" s="5"/>
      <c r="C3" s="5"/>
      <c r="D3" s="5"/>
      <c r="E3" s="5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167"/>
      <c r="AC3" s="167"/>
      <c r="AD3" s="5"/>
      <c r="AE3" s="57"/>
    </row>
    <row r="4" spans="1:32" s="3" customFormat="1" ht="18" customHeight="1">
      <c r="A4" s="4"/>
      <c r="B4" s="5"/>
      <c r="C4" s="5"/>
      <c r="D4" s="5"/>
      <c r="E4" s="5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167"/>
      <c r="AC4" s="167"/>
      <c r="AD4" s="5"/>
      <c r="AE4" s="57"/>
    </row>
    <row r="5" spans="1:32" s="3" customFormat="1" ht="18" customHeight="1">
      <c r="A5" s="4"/>
      <c r="B5" s="8" t="s">
        <v>7</v>
      </c>
      <c r="C5" s="8"/>
      <c r="D5" s="8"/>
      <c r="E5" s="8"/>
      <c r="F5" s="8"/>
      <c r="G5" s="8"/>
      <c r="H5" s="8"/>
      <c r="I5" s="8"/>
      <c r="J5" s="167"/>
      <c r="K5" s="167"/>
      <c r="L5" s="167"/>
      <c r="M5" s="167"/>
      <c r="N5" s="167"/>
      <c r="O5" s="167"/>
      <c r="P5" s="167"/>
      <c r="Q5" s="167"/>
      <c r="R5" s="219"/>
      <c r="S5" s="219"/>
      <c r="T5" s="219"/>
      <c r="U5" s="219"/>
      <c r="V5" s="219"/>
      <c r="W5" s="219"/>
      <c r="X5" s="219"/>
      <c r="Y5" s="219"/>
      <c r="Z5" s="167"/>
      <c r="AA5" s="167"/>
      <c r="AB5" s="167"/>
      <c r="AC5" s="5"/>
      <c r="AD5" s="5"/>
      <c r="AE5" s="7"/>
    </row>
    <row r="6" spans="1:32" s="3" customFormat="1" ht="18" customHeight="1">
      <c r="A6" s="4"/>
      <c r="B6" s="10" t="s">
        <v>8</v>
      </c>
      <c r="C6" s="10"/>
      <c r="D6" s="10"/>
      <c r="E6" s="10"/>
      <c r="F6" s="10"/>
      <c r="G6" s="10"/>
      <c r="H6" s="10"/>
      <c r="I6" s="10"/>
      <c r="J6" s="10"/>
      <c r="K6" s="10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5"/>
      <c r="AD6" s="5"/>
      <c r="AE6" s="7"/>
    </row>
    <row r="7" spans="1:32" s="3" customFormat="1" ht="8.25" customHeight="1">
      <c r="A7" s="11"/>
      <c r="B7" s="12"/>
      <c r="C7" s="12"/>
      <c r="D7" s="12"/>
      <c r="E7" s="12"/>
      <c r="F7" s="12"/>
      <c r="G7" s="12"/>
      <c r="H7" s="12"/>
      <c r="I7" s="12"/>
      <c r="J7" s="12"/>
      <c r="K7" s="12"/>
      <c r="L7" s="13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58"/>
    </row>
    <row r="8" spans="1:32" s="3" customFormat="1" ht="9" customHeight="1"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/>
    </row>
    <row r="9" spans="1:32" ht="15.35">
      <c r="A9" s="15"/>
      <c r="B9" s="229" t="s">
        <v>66</v>
      </c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29"/>
      <c r="T9" s="229"/>
      <c r="U9" s="229"/>
      <c r="V9" s="229"/>
      <c r="W9" s="229"/>
      <c r="X9" s="229"/>
      <c r="Y9" s="229"/>
      <c r="Z9" s="229"/>
      <c r="AA9" s="229"/>
      <c r="AB9" s="229"/>
      <c r="AC9" s="229"/>
      <c r="AD9" s="22"/>
      <c r="AE9" s="16"/>
    </row>
    <row r="10" spans="1:32" ht="12.75" customHeight="1">
      <c r="K10" s="6"/>
      <c r="L10" s="17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9"/>
      <c r="AD10" s="94"/>
      <c r="AE10" s="18"/>
    </row>
    <row r="11" spans="1:32" ht="16.5" customHeight="1" thickBot="1">
      <c r="A11" s="20"/>
      <c r="B11" s="138" t="s">
        <v>43</v>
      </c>
      <c r="C11" s="21"/>
      <c r="D11" s="21"/>
      <c r="E11" s="21"/>
      <c r="F11" s="21"/>
      <c r="G11" s="201" t="s">
        <v>60</v>
      </c>
      <c r="H11" s="21"/>
      <c r="I11" s="141"/>
      <c r="J11" s="141"/>
      <c r="K11" s="140" t="s">
        <v>44</v>
      </c>
      <c r="L11" s="141"/>
      <c r="M11" s="142"/>
      <c r="N11" s="142"/>
      <c r="O11" s="140" t="s">
        <v>23</v>
      </c>
      <c r="P11" s="142"/>
      <c r="Q11" s="142"/>
      <c r="R11" s="142"/>
      <c r="S11" s="140" t="s">
        <v>22</v>
      </c>
      <c r="T11" s="23"/>
      <c r="U11" s="142"/>
      <c r="V11" s="142"/>
      <c r="W11" s="140" t="s">
        <v>72</v>
      </c>
      <c r="X11" s="23"/>
      <c r="Y11" s="142"/>
      <c r="Z11" s="142"/>
      <c r="AA11" s="140" t="s">
        <v>73</v>
      </c>
      <c r="AB11" s="23"/>
      <c r="AC11" s="23"/>
      <c r="AE11" s="24"/>
    </row>
    <row r="12" spans="1:32" ht="13.5" hidden="1" customHeight="1" thickBot="1">
      <c r="A12" s="25"/>
      <c r="B12" s="26">
        <v>1</v>
      </c>
      <c r="C12" s="26"/>
      <c r="D12" s="26"/>
      <c r="E12" s="26"/>
      <c r="F12" s="26"/>
      <c r="G12" s="26"/>
      <c r="H12" s="26"/>
      <c r="I12" s="6"/>
      <c r="J12" s="6"/>
      <c r="K12" s="6"/>
      <c r="L12" s="6"/>
      <c r="M12" s="26">
        <v>2</v>
      </c>
      <c r="N12" s="26">
        <v>5</v>
      </c>
      <c r="O12" s="26">
        <v>6</v>
      </c>
      <c r="P12" s="26">
        <v>7</v>
      </c>
      <c r="Q12" s="26">
        <v>8</v>
      </c>
      <c r="R12" s="26">
        <v>9</v>
      </c>
      <c r="S12" s="26">
        <v>10</v>
      </c>
      <c r="T12" s="26">
        <v>11</v>
      </c>
      <c r="U12" s="26"/>
      <c r="V12" s="26">
        <v>9</v>
      </c>
      <c r="W12" s="26">
        <v>10</v>
      </c>
      <c r="X12" s="26">
        <v>11</v>
      </c>
      <c r="Y12" s="26"/>
      <c r="Z12" s="26">
        <v>9</v>
      </c>
      <c r="AA12" s="26">
        <v>10</v>
      </c>
      <c r="AB12" s="26">
        <v>11</v>
      </c>
      <c r="AC12" s="26">
        <v>12</v>
      </c>
    </row>
    <row r="13" spans="1:32" ht="18" customHeight="1" thickBot="1">
      <c r="A13" s="25"/>
      <c r="B13" s="152" t="s">
        <v>0</v>
      </c>
      <c r="C13" s="153"/>
      <c r="D13" s="154"/>
      <c r="E13" s="6"/>
      <c r="F13" s="233" t="s">
        <v>45</v>
      </c>
      <c r="G13" s="234"/>
      <c r="H13" s="235"/>
      <c r="I13" s="6"/>
      <c r="J13" s="230" t="s">
        <v>46</v>
      </c>
      <c r="K13" s="231"/>
      <c r="L13" s="232"/>
      <c r="M13" s="78"/>
      <c r="N13" s="230" t="s">
        <v>47</v>
      </c>
      <c r="O13" s="231"/>
      <c r="P13" s="232"/>
      <c r="Q13" s="6"/>
      <c r="R13" s="230" t="s">
        <v>48</v>
      </c>
      <c r="S13" s="231"/>
      <c r="T13" s="232"/>
      <c r="U13" s="6"/>
      <c r="V13" s="238" t="s">
        <v>70</v>
      </c>
      <c r="W13" s="239"/>
      <c r="X13" s="240"/>
      <c r="Y13" s="6"/>
      <c r="Z13" s="238" t="s">
        <v>71</v>
      </c>
      <c r="AA13" s="239"/>
      <c r="AB13" s="240"/>
      <c r="AC13" s="6"/>
      <c r="AD13" s="6"/>
      <c r="AE13" s="27"/>
      <c r="AF13" s="6"/>
    </row>
    <row r="14" spans="1:32" ht="19.5" customHeight="1" thickBot="1">
      <c r="A14" s="25"/>
      <c r="B14" s="155" t="s">
        <v>1</v>
      </c>
      <c r="C14" s="156" t="s">
        <v>2</v>
      </c>
      <c r="D14" s="157" t="s">
        <v>3</v>
      </c>
      <c r="E14" s="76"/>
      <c r="F14" s="192" t="s">
        <v>57</v>
      </c>
      <c r="G14" s="193" t="s">
        <v>58</v>
      </c>
      <c r="H14" s="194" t="s">
        <v>9</v>
      </c>
      <c r="I14" s="6"/>
      <c r="J14" s="158" t="s">
        <v>4</v>
      </c>
      <c r="K14" s="159" t="s">
        <v>5</v>
      </c>
      <c r="L14" s="160" t="s">
        <v>9</v>
      </c>
      <c r="M14" s="79"/>
      <c r="N14" s="158" t="s">
        <v>4</v>
      </c>
      <c r="O14" s="159" t="s">
        <v>5</v>
      </c>
      <c r="P14" s="160" t="s">
        <v>9</v>
      </c>
      <c r="Q14" s="6"/>
      <c r="R14" s="158" t="s">
        <v>4</v>
      </c>
      <c r="S14" s="159" t="s">
        <v>5</v>
      </c>
      <c r="T14" s="160" t="s">
        <v>9</v>
      </c>
      <c r="U14" s="6"/>
      <c r="V14" s="158" t="s">
        <v>4</v>
      </c>
      <c r="W14" s="159" t="s">
        <v>5</v>
      </c>
      <c r="X14" s="160" t="s">
        <v>9</v>
      </c>
      <c r="Y14" s="6"/>
      <c r="Z14" s="158" t="s">
        <v>4</v>
      </c>
      <c r="AA14" s="159" t="s">
        <v>5</v>
      </c>
      <c r="AB14" s="160" t="s">
        <v>9</v>
      </c>
      <c r="AC14" s="6"/>
      <c r="AD14" s="161" t="s">
        <v>1</v>
      </c>
      <c r="AE14" s="27"/>
      <c r="AF14" s="6"/>
    </row>
    <row r="15" spans="1:32" ht="19.5" customHeight="1">
      <c r="A15" s="25"/>
      <c r="B15" s="52">
        <v>110</v>
      </c>
      <c r="C15" s="39">
        <f t="shared" ref="C15:C29" si="0">B15</f>
        <v>110</v>
      </c>
      <c r="D15" s="40">
        <v>110.3</v>
      </c>
      <c r="E15" s="77"/>
      <c r="F15" s="195" t="s">
        <v>50</v>
      </c>
      <c r="G15" s="195" t="s">
        <v>50</v>
      </c>
      <c r="H15" s="195" t="s">
        <v>50</v>
      </c>
      <c r="I15" s="221" t="s">
        <v>59</v>
      </c>
      <c r="J15" s="195">
        <v>3</v>
      </c>
      <c r="K15" s="199" t="s">
        <v>50</v>
      </c>
      <c r="L15" s="44">
        <f t="shared" ref="L15:L30" si="1">PI()/4*(($B15*$B15)-(($B15-2*J15)*($B15-2*J15)))/1000*$P$31</f>
        <v>1.3916627136872064</v>
      </c>
      <c r="M15" s="79"/>
      <c r="N15" s="41">
        <v>3.2</v>
      </c>
      <c r="O15" s="42">
        <v>3.8</v>
      </c>
      <c r="P15" s="44">
        <f t="shared" ref="P15:P29" si="2">PI()/4*(($B15*$B15)-(($B15-2*N15)*($B15-2*N15)))/1000*$P$31</f>
        <v>1.4816655733013708</v>
      </c>
      <c r="Q15" s="28"/>
      <c r="R15" s="41">
        <v>3.2</v>
      </c>
      <c r="S15" s="42">
        <v>3.8</v>
      </c>
      <c r="T15" s="44">
        <f t="shared" ref="T15:T27" si="3">PI()/4*(($B15*$B15)-(($B15-2*R15)*($B15-2*R15)))/1000*$P$31</f>
        <v>1.4816655733013708</v>
      </c>
      <c r="U15" s="28"/>
      <c r="V15" s="41">
        <v>3.6</v>
      </c>
      <c r="W15" s="176" t="s">
        <v>50</v>
      </c>
      <c r="X15" s="44">
        <f t="shared" ref="X15:X20" si="4">PI()/4*(($B15*$B15)-(($B15-2*V15)*($B15-2*V15)))/1000*$P$31</f>
        <v>1.6606307970428271</v>
      </c>
      <c r="Y15" s="28"/>
      <c r="Z15" s="171" t="s">
        <v>50</v>
      </c>
      <c r="AA15" s="176" t="s">
        <v>50</v>
      </c>
      <c r="AB15" s="174" t="s">
        <v>50</v>
      </c>
      <c r="AC15" s="28"/>
      <c r="AD15" s="43">
        <f>B15</f>
        <v>110</v>
      </c>
      <c r="AE15" s="53"/>
      <c r="AF15" s="54"/>
    </row>
    <row r="16" spans="1:32" ht="19.5" customHeight="1">
      <c r="A16" s="25"/>
      <c r="B16" s="50">
        <v>125</v>
      </c>
      <c r="C16" s="29">
        <f t="shared" si="0"/>
        <v>125</v>
      </c>
      <c r="D16" s="30">
        <v>125.3</v>
      </c>
      <c r="E16" s="86"/>
      <c r="F16" s="185" t="s">
        <v>50</v>
      </c>
      <c r="G16" s="185" t="s">
        <v>50</v>
      </c>
      <c r="H16" s="185" t="s">
        <v>50</v>
      </c>
      <c r="I16" s="221" t="s">
        <v>59</v>
      </c>
      <c r="J16" s="185">
        <v>3</v>
      </c>
      <c r="K16" s="186" t="s">
        <v>50</v>
      </c>
      <c r="L16" s="45">
        <f t="shared" si="1"/>
        <v>1.5867556174751325</v>
      </c>
      <c r="M16" s="79"/>
      <c r="N16" s="32">
        <v>3.2</v>
      </c>
      <c r="O16" s="31">
        <v>3.8</v>
      </c>
      <c r="P16" s="45">
        <f t="shared" si="2"/>
        <v>1.6897646706751586</v>
      </c>
      <c r="Q16" s="28"/>
      <c r="R16" s="32">
        <v>3.7</v>
      </c>
      <c r="S16" s="31">
        <v>4.3</v>
      </c>
      <c r="T16" s="45">
        <f t="shared" si="3"/>
        <v>1.9457699144235379</v>
      </c>
      <c r="U16" s="28"/>
      <c r="V16" s="32">
        <v>4</v>
      </c>
      <c r="W16" s="175" t="s">
        <v>50</v>
      </c>
      <c r="X16" s="45">
        <f t="shared" si="4"/>
        <v>2.0983325651856943</v>
      </c>
      <c r="Y16" s="28"/>
      <c r="Z16" s="172" t="s">
        <v>50</v>
      </c>
      <c r="AA16" s="175" t="s">
        <v>50</v>
      </c>
      <c r="AB16" s="173" t="s">
        <v>50</v>
      </c>
      <c r="AC16" s="28"/>
      <c r="AD16" s="34">
        <f t="shared" ref="AD16:AD30" si="5">B16</f>
        <v>125</v>
      </c>
      <c r="AE16" s="53"/>
      <c r="AF16" s="54"/>
    </row>
    <row r="17" spans="1:32" s="85" customFormat="1" ht="19.5" customHeight="1">
      <c r="A17" s="80"/>
      <c r="B17" s="51">
        <v>160</v>
      </c>
      <c r="C17" s="35">
        <f t="shared" si="0"/>
        <v>160</v>
      </c>
      <c r="D17" s="81">
        <v>160.4</v>
      </c>
      <c r="E17" s="82"/>
      <c r="F17" s="196" t="s">
        <v>50</v>
      </c>
      <c r="G17" s="196" t="s">
        <v>50</v>
      </c>
      <c r="H17" s="196" t="s">
        <v>50</v>
      </c>
      <c r="I17" s="28"/>
      <c r="J17" s="62">
        <v>3.2</v>
      </c>
      <c r="K17" s="37">
        <v>3.8</v>
      </c>
      <c r="L17" s="83">
        <f t="shared" si="1"/>
        <v>2.1753292312139969</v>
      </c>
      <c r="M17" s="79"/>
      <c r="N17" s="62">
        <v>4</v>
      </c>
      <c r="O17" s="37">
        <v>4.5999999999999996</v>
      </c>
      <c r="P17" s="83">
        <f t="shared" si="2"/>
        <v>2.7052882658592425</v>
      </c>
      <c r="Q17" s="28"/>
      <c r="R17" s="62">
        <v>4.7</v>
      </c>
      <c r="S17" s="37">
        <v>5.4</v>
      </c>
      <c r="T17" s="83">
        <f t="shared" si="3"/>
        <v>3.1644502534187855</v>
      </c>
      <c r="U17" s="28"/>
      <c r="V17" s="62">
        <v>5.5</v>
      </c>
      <c r="W17" s="176" t="s">
        <v>50</v>
      </c>
      <c r="X17" s="83">
        <f t="shared" si="4"/>
        <v>3.6840043331953387</v>
      </c>
      <c r="Y17" s="28"/>
      <c r="Z17" s="62">
        <v>6</v>
      </c>
      <c r="AA17" s="176" t="s">
        <v>50</v>
      </c>
      <c r="AB17" s="83">
        <f t="shared" ref="AB17:AB25" si="6">PI()/4*(($B17*$B17)-(($B17-2*Z17)*($B17-2*Z17)))/1000*$P$31</f>
        <v>4.0059076244454168</v>
      </c>
      <c r="AC17" s="28"/>
      <c r="AD17" s="38">
        <f t="shared" si="5"/>
        <v>160</v>
      </c>
      <c r="AE17" s="84"/>
      <c r="AF17" s="68"/>
    </row>
    <row r="18" spans="1:32" ht="19.5" customHeight="1">
      <c r="A18" s="25"/>
      <c r="B18" s="50">
        <v>200</v>
      </c>
      <c r="C18" s="29">
        <f t="shared" si="0"/>
        <v>200</v>
      </c>
      <c r="D18" s="30">
        <v>200.5</v>
      </c>
      <c r="E18" s="86"/>
      <c r="F18" s="182" t="s">
        <v>50</v>
      </c>
      <c r="G18" s="182" t="s">
        <v>50</v>
      </c>
      <c r="H18" s="182" t="s">
        <v>50</v>
      </c>
      <c r="I18" s="6"/>
      <c r="J18" s="32">
        <v>3.9</v>
      </c>
      <c r="K18" s="31">
        <v>4.5</v>
      </c>
      <c r="L18" s="45">
        <f t="shared" si="1"/>
        <v>3.3156689308437377</v>
      </c>
      <c r="M18" s="79"/>
      <c r="N18" s="32">
        <v>4.9000000000000004</v>
      </c>
      <c r="O18" s="31">
        <v>5.6</v>
      </c>
      <c r="P18" s="45">
        <f t="shared" si="2"/>
        <v>4.1445970020493288</v>
      </c>
      <c r="Q18" s="28"/>
      <c r="R18" s="32">
        <v>5.9</v>
      </c>
      <c r="S18" s="31">
        <v>6.7</v>
      </c>
      <c r="T18" s="45">
        <f t="shared" si="3"/>
        <v>4.9648542775310052</v>
      </c>
      <c r="U18" s="28"/>
      <c r="V18" s="32">
        <v>6.6</v>
      </c>
      <c r="W18" s="175" t="s">
        <v>50</v>
      </c>
      <c r="X18" s="45">
        <f t="shared" si="4"/>
        <v>5.5338752469124497</v>
      </c>
      <c r="Y18" s="28"/>
      <c r="Z18" s="32">
        <v>7.5</v>
      </c>
      <c r="AA18" s="175" t="s">
        <v>50</v>
      </c>
      <c r="AB18" s="45">
        <f t="shared" si="6"/>
        <v>6.2592306631959636</v>
      </c>
      <c r="AC18" s="28"/>
      <c r="AD18" s="34">
        <f t="shared" si="5"/>
        <v>200</v>
      </c>
      <c r="AE18" s="53"/>
      <c r="AF18" s="54"/>
    </row>
    <row r="19" spans="1:32" s="85" customFormat="1" ht="19.5" customHeight="1">
      <c r="A19" s="80"/>
      <c r="B19" s="51">
        <v>250</v>
      </c>
      <c r="C19" s="35">
        <f t="shared" si="0"/>
        <v>250</v>
      </c>
      <c r="D19" s="36">
        <v>250.5</v>
      </c>
      <c r="E19" s="86"/>
      <c r="F19" s="196" t="s">
        <v>50</v>
      </c>
      <c r="G19" s="196" t="s">
        <v>50</v>
      </c>
      <c r="H19" s="196" t="s">
        <v>50</v>
      </c>
      <c r="I19" s="28"/>
      <c r="J19" s="62">
        <v>4.9000000000000004</v>
      </c>
      <c r="K19" s="37">
        <v>5.6</v>
      </c>
      <c r="L19" s="83">
        <f t="shared" si="1"/>
        <v>5.206769478228038</v>
      </c>
      <c r="M19" s="79"/>
      <c r="N19" s="62">
        <v>6.2</v>
      </c>
      <c r="O19" s="37">
        <v>7.1</v>
      </c>
      <c r="P19" s="83">
        <f t="shared" si="2"/>
        <v>6.5532139922150643</v>
      </c>
      <c r="Q19" s="28"/>
      <c r="R19" s="62">
        <v>7.3</v>
      </c>
      <c r="S19" s="37">
        <v>8.3000000000000007</v>
      </c>
      <c r="T19" s="83">
        <f t="shared" si="3"/>
        <v>7.6810677460023662</v>
      </c>
      <c r="U19" s="28"/>
      <c r="V19" s="62">
        <v>8.1999999999999993</v>
      </c>
      <c r="W19" s="176" t="s">
        <v>50</v>
      </c>
      <c r="X19" s="83">
        <f t="shared" si="4"/>
        <v>8.5960534647677438</v>
      </c>
      <c r="Y19" s="28"/>
      <c r="Z19" s="62">
        <v>9.3000000000000007</v>
      </c>
      <c r="AA19" s="176" t="s">
        <v>50</v>
      </c>
      <c r="AB19" s="83">
        <f t="shared" si="6"/>
        <v>9.7048314679624568</v>
      </c>
      <c r="AC19" s="28"/>
      <c r="AD19" s="38">
        <f t="shared" si="5"/>
        <v>250</v>
      </c>
      <c r="AE19" s="84"/>
      <c r="AF19" s="68"/>
    </row>
    <row r="20" spans="1:32" ht="19.5" customHeight="1">
      <c r="A20" s="25"/>
      <c r="B20" s="50">
        <v>315</v>
      </c>
      <c r="C20" s="29">
        <f t="shared" si="0"/>
        <v>315</v>
      </c>
      <c r="D20" s="33">
        <v>315.60000000000002</v>
      </c>
      <c r="E20" s="86"/>
      <c r="F20" s="185" t="s">
        <v>50</v>
      </c>
      <c r="G20" s="185" t="s">
        <v>50</v>
      </c>
      <c r="H20" s="185" t="s">
        <v>50</v>
      </c>
      <c r="I20" s="6"/>
      <c r="J20" s="32">
        <v>6.2</v>
      </c>
      <c r="K20" s="31">
        <v>7.1</v>
      </c>
      <c r="L20" s="45">
        <f t="shared" si="1"/>
        <v>8.3003793305824765</v>
      </c>
      <c r="M20" s="79"/>
      <c r="N20" s="32">
        <v>7.7</v>
      </c>
      <c r="O20" s="31">
        <v>8.6999999999999993</v>
      </c>
      <c r="P20" s="45">
        <f t="shared" si="2"/>
        <v>10.258461774933952</v>
      </c>
      <c r="Q20" s="28"/>
      <c r="R20" s="32">
        <v>9.1999999999999993</v>
      </c>
      <c r="S20" s="31">
        <v>10.4</v>
      </c>
      <c r="T20" s="45">
        <f t="shared" si="3"/>
        <v>12.19703492890665</v>
      </c>
      <c r="U20" s="28"/>
      <c r="V20" s="32">
        <v>10</v>
      </c>
      <c r="W20" s="175" t="s">
        <v>50</v>
      </c>
      <c r="X20" s="45">
        <f t="shared" si="4"/>
        <v>13.222963478959439</v>
      </c>
      <c r="Y20" s="28"/>
      <c r="Z20" s="32">
        <v>11.7</v>
      </c>
      <c r="AA20" s="175" t="s">
        <v>50</v>
      </c>
      <c r="AB20" s="45">
        <f t="shared" si="6"/>
        <v>15.384636206908265</v>
      </c>
      <c r="AC20" s="28"/>
      <c r="AD20" s="34">
        <f t="shared" si="5"/>
        <v>315</v>
      </c>
      <c r="AE20" s="53"/>
      <c r="AF20" s="54"/>
    </row>
    <row r="21" spans="1:32" ht="19.5" customHeight="1">
      <c r="A21" s="25"/>
      <c r="B21" s="52">
        <v>355</v>
      </c>
      <c r="C21" s="39">
        <f t="shared" si="0"/>
        <v>355</v>
      </c>
      <c r="D21" s="40">
        <v>355.7</v>
      </c>
      <c r="E21" s="77"/>
      <c r="F21" s="195" t="s">
        <v>50</v>
      </c>
      <c r="G21" s="195" t="s">
        <v>50</v>
      </c>
      <c r="H21" s="195" t="s">
        <v>50</v>
      </c>
      <c r="I21" s="6"/>
      <c r="J21" s="41">
        <v>7</v>
      </c>
      <c r="K21" s="42">
        <v>7.9</v>
      </c>
      <c r="L21" s="44">
        <f t="shared" si="1"/>
        <v>10.561029191719735</v>
      </c>
      <c r="M21" s="79"/>
      <c r="N21" s="41">
        <v>8.6999999999999993</v>
      </c>
      <c r="O21" s="42">
        <v>9.8000000000000007</v>
      </c>
      <c r="P21" s="44">
        <f t="shared" si="2"/>
        <v>13.061730032473362</v>
      </c>
      <c r="Q21" s="28"/>
      <c r="R21" s="41">
        <v>10.4</v>
      </c>
      <c r="S21" s="42">
        <v>11.7</v>
      </c>
      <c r="T21" s="44">
        <f t="shared" si="3"/>
        <v>15.537372273584918</v>
      </c>
      <c r="U21" s="28"/>
      <c r="V21" s="41" t="s">
        <v>50</v>
      </c>
      <c r="W21" s="176" t="s">
        <v>50</v>
      </c>
      <c r="X21" s="174" t="s">
        <v>50</v>
      </c>
      <c r="Y21" s="28"/>
      <c r="Z21" s="41" t="s">
        <v>50</v>
      </c>
      <c r="AA21" s="176" t="s">
        <v>50</v>
      </c>
      <c r="AB21" s="174" t="s">
        <v>50</v>
      </c>
      <c r="AC21" s="28"/>
      <c r="AD21" s="43">
        <f t="shared" si="5"/>
        <v>355</v>
      </c>
      <c r="AE21" s="53"/>
      <c r="AF21" s="54"/>
    </row>
    <row r="22" spans="1:32" ht="19.5" customHeight="1">
      <c r="A22" s="25"/>
      <c r="B22" s="50">
        <v>400</v>
      </c>
      <c r="C22" s="29">
        <f t="shared" si="0"/>
        <v>400</v>
      </c>
      <c r="D22" s="30">
        <v>400.7</v>
      </c>
      <c r="E22" s="86"/>
      <c r="F22" s="185" t="s">
        <v>50</v>
      </c>
      <c r="G22" s="185" t="s">
        <v>50</v>
      </c>
      <c r="H22" s="185" t="s">
        <v>50</v>
      </c>
      <c r="I22" s="6"/>
      <c r="J22" s="32">
        <v>7.9</v>
      </c>
      <c r="K22" s="31">
        <v>8.9</v>
      </c>
      <c r="L22" s="45">
        <f t="shared" si="1"/>
        <v>13.429285063209839</v>
      </c>
      <c r="M22" s="79"/>
      <c r="N22" s="32">
        <v>9.8000000000000007</v>
      </c>
      <c r="O22" s="31">
        <v>11</v>
      </c>
      <c r="P22" s="45">
        <f t="shared" si="2"/>
        <v>16.578388008197315</v>
      </c>
      <c r="Q22" s="28"/>
      <c r="R22" s="32">
        <v>11.7</v>
      </c>
      <c r="S22" s="31">
        <v>13.1</v>
      </c>
      <c r="T22" s="45">
        <f t="shared" si="3"/>
        <v>19.696189380621419</v>
      </c>
      <c r="U22" s="28"/>
      <c r="V22" s="32">
        <v>12.6</v>
      </c>
      <c r="W22" s="175" t="s">
        <v>50</v>
      </c>
      <c r="X22" s="45">
        <f>PI()/4*(($B22*$B22)-(($B22-2*V22)*($B22-2*V22)))/1000*$P$31</f>
        <v>21.162117459683916</v>
      </c>
      <c r="Y22" s="28"/>
      <c r="Z22" s="32">
        <v>14.9</v>
      </c>
      <c r="AA22" s="175" t="s">
        <v>50</v>
      </c>
      <c r="AB22" s="45">
        <f t="shared" si="6"/>
        <v>24.876469577912967</v>
      </c>
      <c r="AC22" s="28"/>
      <c r="AD22" s="34">
        <f t="shared" si="5"/>
        <v>400</v>
      </c>
      <c r="AE22" s="53"/>
      <c r="AF22" s="54"/>
    </row>
    <row r="23" spans="1:32" ht="19.5" customHeight="1">
      <c r="A23" s="25"/>
      <c r="B23" s="52">
        <v>450</v>
      </c>
      <c r="C23" s="39">
        <f t="shared" si="0"/>
        <v>450</v>
      </c>
      <c r="D23" s="40">
        <v>450.8</v>
      </c>
      <c r="E23" s="77"/>
      <c r="F23" s="195" t="s">
        <v>50</v>
      </c>
      <c r="G23" s="195" t="s">
        <v>50</v>
      </c>
      <c r="H23" s="195" t="s">
        <v>50</v>
      </c>
      <c r="I23" s="6"/>
      <c r="J23" s="41">
        <v>8.8000000000000007</v>
      </c>
      <c r="K23" s="42">
        <v>9.9</v>
      </c>
      <c r="L23" s="44">
        <f t="shared" si="1"/>
        <v>16.832442322907809</v>
      </c>
      <c r="M23" s="79"/>
      <c r="N23" s="41">
        <v>11</v>
      </c>
      <c r="O23" s="42">
        <v>12.3</v>
      </c>
      <c r="P23" s="44">
        <f t="shared" si="2"/>
        <v>20.935636275375451</v>
      </c>
      <c r="Q23" s="28"/>
      <c r="R23" s="41">
        <v>13.2</v>
      </c>
      <c r="S23" s="42">
        <v>14.8</v>
      </c>
      <c r="T23" s="44">
        <f t="shared" si="3"/>
        <v>24.996863576539376</v>
      </c>
      <c r="U23" s="28"/>
      <c r="V23" s="41" t="s">
        <v>50</v>
      </c>
      <c r="W23" s="176" t="s">
        <v>50</v>
      </c>
      <c r="X23" s="174" t="s">
        <v>50</v>
      </c>
      <c r="Y23" s="28"/>
      <c r="Z23" s="41" t="s">
        <v>50</v>
      </c>
      <c r="AA23" s="176" t="s">
        <v>50</v>
      </c>
      <c r="AB23" s="174" t="s">
        <v>50</v>
      </c>
      <c r="AC23" s="28"/>
      <c r="AD23" s="43">
        <f t="shared" si="5"/>
        <v>450</v>
      </c>
      <c r="AE23" s="53"/>
      <c r="AF23" s="54"/>
    </row>
    <row r="24" spans="1:32" ht="19.5" customHeight="1">
      <c r="A24" s="25"/>
      <c r="B24" s="50">
        <v>500</v>
      </c>
      <c r="C24" s="29">
        <f t="shared" si="0"/>
        <v>500</v>
      </c>
      <c r="D24" s="33">
        <v>500.9</v>
      </c>
      <c r="E24" s="82"/>
      <c r="F24" s="185">
        <v>6.2</v>
      </c>
      <c r="G24" s="186" t="s">
        <v>50</v>
      </c>
      <c r="H24" s="187">
        <f t="shared" ref="H24:H30" si="7">PI()/4*(($B24*$B24)-(($B24-2*F24)*($B24-2*F24)))/1000*$P$31</f>
        <v>13.273080678243614</v>
      </c>
      <c r="I24" s="6"/>
      <c r="J24" s="32">
        <v>9.8000000000000007</v>
      </c>
      <c r="K24" s="31">
        <v>11</v>
      </c>
      <c r="L24" s="45">
        <f t="shared" si="1"/>
        <v>20.827077912912152</v>
      </c>
      <c r="M24" s="79"/>
      <c r="N24" s="32">
        <v>12.3</v>
      </c>
      <c r="O24" s="31">
        <v>13.8</v>
      </c>
      <c r="P24" s="45">
        <f t="shared" si="2"/>
        <v>26.00679450848159</v>
      </c>
      <c r="Q24" s="28"/>
      <c r="R24" s="32">
        <v>14.6</v>
      </c>
      <c r="S24" s="31">
        <v>16.3</v>
      </c>
      <c r="T24" s="45">
        <f t="shared" si="3"/>
        <v>30.724270984009465</v>
      </c>
      <c r="U24" s="28"/>
      <c r="V24" s="32">
        <v>16.5</v>
      </c>
      <c r="W24" s="175" t="s">
        <v>50</v>
      </c>
      <c r="X24" s="45">
        <f>PI()/4*(($B24*$B24)-(($B24-2*V24)*($B24-2*V24)))/1000*$P$31</f>
        <v>34.586720293202838</v>
      </c>
      <c r="Y24" s="28"/>
      <c r="Z24" s="32">
        <v>18.600000000000001</v>
      </c>
      <c r="AA24" s="175" t="s">
        <v>50</v>
      </c>
      <c r="AB24" s="45">
        <f t="shared" si="6"/>
        <v>38.819325871849827</v>
      </c>
      <c r="AC24" s="28"/>
      <c r="AD24" s="34">
        <f t="shared" si="5"/>
        <v>500</v>
      </c>
      <c r="AE24" s="53"/>
      <c r="AF24" s="54"/>
    </row>
    <row r="25" spans="1:32" s="85" customFormat="1" ht="19.5" customHeight="1">
      <c r="A25" s="80"/>
      <c r="B25" s="51">
        <v>630</v>
      </c>
      <c r="C25" s="35">
        <f t="shared" si="0"/>
        <v>630</v>
      </c>
      <c r="D25" s="36">
        <v>631.1</v>
      </c>
      <c r="E25" s="86"/>
      <c r="F25" s="196">
        <v>7.9</v>
      </c>
      <c r="G25" s="197" t="s">
        <v>50</v>
      </c>
      <c r="H25" s="198">
        <f t="shared" si="7"/>
        <v>21.306702978380009</v>
      </c>
      <c r="I25" s="28"/>
      <c r="J25" s="62">
        <v>12.3</v>
      </c>
      <c r="K25" s="37">
        <v>13.8</v>
      </c>
      <c r="L25" s="83">
        <f t="shared" si="1"/>
        <v>32.939095689745905</v>
      </c>
      <c r="M25" s="79"/>
      <c r="N25" s="62">
        <v>15.4</v>
      </c>
      <c r="O25" s="37">
        <v>17.2</v>
      </c>
      <c r="P25" s="83">
        <f t="shared" si="2"/>
        <v>41.033847099735809</v>
      </c>
      <c r="Q25" s="28"/>
      <c r="R25" s="62">
        <v>18.399999999999999</v>
      </c>
      <c r="S25" s="37">
        <v>20.5</v>
      </c>
      <c r="T25" s="83">
        <f t="shared" si="3"/>
        <v>48.788139715626599</v>
      </c>
      <c r="U25" s="28"/>
      <c r="V25" s="62">
        <v>22</v>
      </c>
      <c r="W25" s="176" t="s">
        <v>50</v>
      </c>
      <c r="X25" s="83">
        <f>PI()/4*(($B25*$B25)-(($B25-2*V25)*($B25-2*V25)))/1000*$P$31</f>
        <v>57.990281801495556</v>
      </c>
      <c r="Y25" s="28"/>
      <c r="Z25" s="62">
        <v>22</v>
      </c>
      <c r="AA25" s="176" t="s">
        <v>50</v>
      </c>
      <c r="AB25" s="83">
        <f t="shared" si="6"/>
        <v>57.990281801495556</v>
      </c>
      <c r="AC25" s="28"/>
      <c r="AD25" s="87">
        <f t="shared" si="5"/>
        <v>630</v>
      </c>
      <c r="AE25" s="84"/>
      <c r="AF25" s="68"/>
    </row>
    <row r="26" spans="1:32" s="85" customFormat="1" ht="19.5" customHeight="1">
      <c r="A26" s="80"/>
      <c r="B26" s="50">
        <v>710</v>
      </c>
      <c r="C26" s="29">
        <f t="shared" si="0"/>
        <v>710</v>
      </c>
      <c r="D26" s="33">
        <v>711.2</v>
      </c>
      <c r="E26" s="86"/>
      <c r="F26" s="185">
        <v>8.8000000000000007</v>
      </c>
      <c r="G26" s="186" t="s">
        <v>50</v>
      </c>
      <c r="H26" s="187">
        <f t="shared" si="7"/>
        <v>26.751832631058395</v>
      </c>
      <c r="I26" s="6"/>
      <c r="J26" s="32">
        <v>13.9</v>
      </c>
      <c r="K26" s="31">
        <v>15.5</v>
      </c>
      <c r="L26" s="45">
        <f t="shared" si="1"/>
        <v>41.948399278714973</v>
      </c>
      <c r="M26" s="79"/>
      <c r="N26" s="32">
        <v>17.399999999999999</v>
      </c>
      <c r="O26" s="31">
        <v>19.399999999999999</v>
      </c>
      <c r="P26" s="45">
        <f t="shared" si="2"/>
        <v>52.246920129893446</v>
      </c>
      <c r="Q26" s="28"/>
      <c r="R26" s="32">
        <v>20.8</v>
      </c>
      <c r="S26" s="31">
        <v>23.2</v>
      </c>
      <c r="T26" s="45">
        <f t="shared" si="3"/>
        <v>62.149489094339671</v>
      </c>
      <c r="U26" s="28"/>
      <c r="V26" s="32">
        <v>22.5</v>
      </c>
      <c r="W26" s="175" t="s">
        <v>50</v>
      </c>
      <c r="X26" s="45">
        <f>PI()/4*(($B26*$B26)-(($B26-2*V26)*($B26-2*V26)))/1000*$P$31</f>
        <v>67.063185677099611</v>
      </c>
      <c r="Y26" s="28"/>
      <c r="Z26" s="172" t="s">
        <v>50</v>
      </c>
      <c r="AA26" s="175" t="s">
        <v>50</v>
      </c>
      <c r="AB26" s="173" t="s">
        <v>50</v>
      </c>
      <c r="AC26" s="28"/>
      <c r="AD26" s="34">
        <f t="shared" si="5"/>
        <v>710</v>
      </c>
      <c r="AE26" s="84"/>
      <c r="AF26" s="68"/>
    </row>
    <row r="27" spans="1:32" s="85" customFormat="1" ht="19.5" customHeight="1">
      <c r="A27" s="80"/>
      <c r="B27" s="52">
        <v>800</v>
      </c>
      <c r="C27" s="39">
        <f t="shared" si="0"/>
        <v>800</v>
      </c>
      <c r="D27" s="40">
        <v>801.3</v>
      </c>
      <c r="E27" s="77"/>
      <c r="F27" s="195">
        <v>10</v>
      </c>
      <c r="G27" s="199" t="s">
        <v>50</v>
      </c>
      <c r="H27" s="200">
        <f t="shared" si="7"/>
        <v>34.249643109435922</v>
      </c>
      <c r="I27" s="6"/>
      <c r="J27" s="41">
        <v>15.7</v>
      </c>
      <c r="K27" s="42">
        <v>17.5</v>
      </c>
      <c r="L27" s="44">
        <f t="shared" si="1"/>
        <v>53.383964927148064</v>
      </c>
      <c r="M27" s="79"/>
      <c r="N27" s="41">
        <v>19.600000000000001</v>
      </c>
      <c r="O27" s="42">
        <v>21.8</v>
      </c>
      <c r="P27" s="44">
        <f t="shared" si="2"/>
        <v>66.313552032789261</v>
      </c>
      <c r="Q27" s="28"/>
      <c r="R27" s="41">
        <v>23.4</v>
      </c>
      <c r="S27" s="42">
        <v>26.8</v>
      </c>
      <c r="T27" s="44">
        <f t="shared" si="3"/>
        <v>78.784757522485677</v>
      </c>
      <c r="U27" s="28"/>
      <c r="V27" s="41">
        <v>25</v>
      </c>
      <c r="W27" s="176" t="s">
        <v>50</v>
      </c>
      <c r="X27" s="44">
        <f>PI()/4*(($B27*$B27)-(($B27-2*V27)*($B27-2*V27)))/1000*$P$31</f>
        <v>83.99833357535708</v>
      </c>
      <c r="Y27" s="28"/>
      <c r="Z27" s="171" t="s">
        <v>50</v>
      </c>
      <c r="AA27" s="176" t="s">
        <v>50</v>
      </c>
      <c r="AB27" s="174" t="s">
        <v>50</v>
      </c>
      <c r="AC27" s="28"/>
      <c r="AD27" s="43">
        <f t="shared" si="5"/>
        <v>800</v>
      </c>
      <c r="AE27" s="84"/>
      <c r="AF27" s="68"/>
    </row>
    <row r="28" spans="1:32" s="85" customFormat="1" ht="19.5" customHeight="1">
      <c r="A28" s="80"/>
      <c r="B28" s="50">
        <v>900</v>
      </c>
      <c r="C28" s="29">
        <f t="shared" si="0"/>
        <v>900</v>
      </c>
      <c r="D28" s="30">
        <v>901.5</v>
      </c>
      <c r="E28" s="86"/>
      <c r="F28" s="185">
        <v>11.3</v>
      </c>
      <c r="G28" s="186" t="s">
        <v>50</v>
      </c>
      <c r="H28" s="187">
        <f t="shared" si="7"/>
        <v>43.537409303078405</v>
      </c>
      <c r="I28" s="6"/>
      <c r="J28" s="32">
        <v>17.600000000000001</v>
      </c>
      <c r="K28" s="31">
        <v>19.600000000000001</v>
      </c>
      <c r="L28" s="45">
        <f t="shared" si="1"/>
        <v>67.329769291631237</v>
      </c>
      <c r="M28" s="79"/>
      <c r="N28" s="32">
        <v>22</v>
      </c>
      <c r="O28" s="31">
        <v>24.4</v>
      </c>
      <c r="P28" s="45">
        <f t="shared" si="2"/>
        <v>83.742545101501804</v>
      </c>
      <c r="Q28" s="28"/>
      <c r="R28" s="172" t="s">
        <v>50</v>
      </c>
      <c r="S28" s="175" t="s">
        <v>50</v>
      </c>
      <c r="T28" s="173" t="s">
        <v>50</v>
      </c>
      <c r="U28" s="28"/>
      <c r="V28" s="172" t="s">
        <v>50</v>
      </c>
      <c r="W28" s="175" t="s">
        <v>50</v>
      </c>
      <c r="X28" s="173" t="s">
        <v>50</v>
      </c>
      <c r="Y28" s="28"/>
      <c r="Z28" s="172" t="s">
        <v>50</v>
      </c>
      <c r="AA28" s="175" t="s">
        <v>50</v>
      </c>
      <c r="AB28" s="173" t="s">
        <v>50</v>
      </c>
      <c r="AC28" s="28"/>
      <c r="AD28" s="34">
        <f t="shared" si="5"/>
        <v>900</v>
      </c>
      <c r="AE28" s="84"/>
      <c r="AF28" s="68"/>
    </row>
    <row r="29" spans="1:32" s="85" customFormat="1" ht="19.5" customHeight="1">
      <c r="A29" s="80"/>
      <c r="B29" s="52">
        <v>1000</v>
      </c>
      <c r="C29" s="39">
        <f t="shared" si="0"/>
        <v>1000</v>
      </c>
      <c r="D29" s="40">
        <v>1001.6</v>
      </c>
      <c r="E29" s="77"/>
      <c r="F29" s="195">
        <v>12.5</v>
      </c>
      <c r="G29" s="199" t="s">
        <v>50</v>
      </c>
      <c r="H29" s="200">
        <f t="shared" si="7"/>
        <v>53.515067358493624</v>
      </c>
      <c r="I29" s="6"/>
      <c r="J29" s="41">
        <v>19.600000000000001</v>
      </c>
      <c r="K29" s="42">
        <v>21.8</v>
      </c>
      <c r="L29" s="44">
        <f t="shared" si="1"/>
        <v>83.308311651648609</v>
      </c>
      <c r="M29" s="79"/>
      <c r="N29" s="41">
        <v>24.5</v>
      </c>
      <c r="O29" s="42">
        <v>27.2</v>
      </c>
      <c r="P29" s="44">
        <f t="shared" si="2"/>
        <v>103.61492505123307</v>
      </c>
      <c r="Q29" s="28"/>
      <c r="R29" s="171" t="s">
        <v>50</v>
      </c>
      <c r="S29" s="176" t="s">
        <v>50</v>
      </c>
      <c r="T29" s="174" t="s">
        <v>50</v>
      </c>
      <c r="U29" s="28"/>
      <c r="V29" s="171" t="s">
        <v>50</v>
      </c>
      <c r="W29" s="176" t="s">
        <v>50</v>
      </c>
      <c r="X29" s="174" t="s">
        <v>50</v>
      </c>
      <c r="Y29" s="28"/>
      <c r="Z29" s="171" t="s">
        <v>50</v>
      </c>
      <c r="AA29" s="176" t="s">
        <v>50</v>
      </c>
      <c r="AB29" s="174" t="s">
        <v>50</v>
      </c>
      <c r="AC29" s="28"/>
      <c r="AD29" s="43">
        <f t="shared" si="5"/>
        <v>1000</v>
      </c>
      <c r="AE29" s="84"/>
      <c r="AF29" s="68"/>
    </row>
    <row r="30" spans="1:32" s="85" customFormat="1" ht="19.5" customHeight="1" outlineLevel="1" thickBot="1">
      <c r="A30" s="224" t="s">
        <v>59</v>
      </c>
      <c r="B30" s="181">
        <v>1200</v>
      </c>
      <c r="C30" s="182">
        <v>1200</v>
      </c>
      <c r="D30" s="183" t="s">
        <v>50</v>
      </c>
      <c r="E30" s="184"/>
      <c r="F30" s="185">
        <v>14.9</v>
      </c>
      <c r="G30" s="186" t="s">
        <v>50</v>
      </c>
      <c r="H30" s="187">
        <f t="shared" si="7"/>
        <v>76.554412092403552</v>
      </c>
      <c r="I30" s="188"/>
      <c r="J30" s="185">
        <v>23.6</v>
      </c>
      <c r="K30" s="186" t="s">
        <v>50</v>
      </c>
      <c r="L30" s="187">
        <f t="shared" si="1"/>
        <v>120.36382425734116</v>
      </c>
      <c r="M30" s="189"/>
      <c r="N30" s="185" t="s">
        <v>50</v>
      </c>
      <c r="O30" s="186" t="s">
        <v>50</v>
      </c>
      <c r="P30" s="187" t="s">
        <v>50</v>
      </c>
      <c r="Q30" s="190"/>
      <c r="R30" s="185" t="s">
        <v>50</v>
      </c>
      <c r="S30" s="186" t="s">
        <v>50</v>
      </c>
      <c r="T30" s="187" t="s">
        <v>50</v>
      </c>
      <c r="U30" s="190"/>
      <c r="V30" s="185" t="s">
        <v>50</v>
      </c>
      <c r="W30" s="186" t="s">
        <v>50</v>
      </c>
      <c r="X30" s="187" t="s">
        <v>50</v>
      </c>
      <c r="Y30" s="190"/>
      <c r="Z30" s="185" t="s">
        <v>50</v>
      </c>
      <c r="AA30" s="186" t="s">
        <v>50</v>
      </c>
      <c r="AB30" s="187" t="s">
        <v>50</v>
      </c>
      <c r="AC30" s="190"/>
      <c r="AD30" s="191">
        <f t="shared" si="5"/>
        <v>1200</v>
      </c>
      <c r="AE30" s="84"/>
      <c r="AF30" s="68"/>
    </row>
    <row r="31" spans="1:32">
      <c r="A31" s="46"/>
      <c r="B31" s="13"/>
      <c r="C31" s="13"/>
      <c r="D31" s="13"/>
      <c r="E31" s="13"/>
      <c r="F31" s="13" t="s">
        <v>61</v>
      </c>
      <c r="G31" s="13"/>
      <c r="H31" s="13"/>
      <c r="I31" s="47"/>
      <c r="J31" s="65"/>
      <c r="K31" s="56"/>
      <c r="L31" s="95" t="s">
        <v>49</v>
      </c>
      <c r="M31" s="56"/>
      <c r="N31" s="56"/>
      <c r="O31" s="56"/>
      <c r="P31" s="96">
        <v>1.38</v>
      </c>
      <c r="Q31" s="56" t="s">
        <v>12</v>
      </c>
      <c r="R31" s="56"/>
      <c r="S31" s="56"/>
      <c r="T31" s="56"/>
      <c r="U31" s="56"/>
      <c r="V31" s="56"/>
      <c r="W31" s="56"/>
      <c r="X31" s="56"/>
      <c r="Y31" s="56"/>
      <c r="Z31" s="56"/>
      <c r="AA31" s="47"/>
      <c r="AB31" s="47"/>
      <c r="AC31" s="47"/>
      <c r="AD31" s="47"/>
      <c r="AE31" s="48"/>
    </row>
    <row r="32" spans="1:32">
      <c r="B32" s="49" t="s">
        <v>67</v>
      </c>
      <c r="C32" s="49"/>
      <c r="D32" s="49"/>
      <c r="E32" s="49"/>
      <c r="F32" s="49"/>
      <c r="G32" s="49"/>
      <c r="H32" s="49"/>
    </row>
  </sheetData>
  <mergeCells count="9">
    <mergeCell ref="B9:AC9"/>
    <mergeCell ref="J13:L13"/>
    <mergeCell ref="F13:H13"/>
    <mergeCell ref="F1:Z1"/>
    <mergeCell ref="F2:AA4"/>
    <mergeCell ref="N13:P13"/>
    <mergeCell ref="Z13:AB13"/>
    <mergeCell ref="R13:T13"/>
    <mergeCell ref="V13:X13"/>
  </mergeCells>
  <pageMargins left="0.79000000000000015" right="0.79000000000000015" top="0.39000000000000007" bottom="0.59" header="0.2" footer="0.24000000000000002"/>
  <pageSetup paperSize="9" scale="64" orientation="landscape" r:id="rId1"/>
  <headerFooter>
    <oddFooter xml:space="preserve">&amp;CGeschäftsstelle VKR  Schachenallee 29C CH-5000 Aarau
Tel. +41 (0)62 834 00 60 www.vkr.ch  info@vkr.ch
&amp;R
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6F96A-4CEF-4EA0-A7BE-EFA34C34E6AD}">
  <sheetPr>
    <tabColor theme="5" tint="0.79998168889431442"/>
  </sheetPr>
  <dimension ref="A1:AH29"/>
  <sheetViews>
    <sheetView showGridLines="0" view="pageBreakPreview" zoomScaleNormal="80" zoomScaleSheetLayoutView="100" zoomScalePageLayoutView="86" workbookViewId="0">
      <selection activeCell="H13" sqref="H13:AD22"/>
    </sheetView>
  </sheetViews>
  <sheetFormatPr baseColWidth="10" defaultRowHeight="12.7"/>
  <cols>
    <col min="1" max="1" width="1.29296875" customWidth="1"/>
    <col min="2" max="2" width="4.29296875" customWidth="1"/>
    <col min="3" max="3" width="6.9375" bestFit="1" customWidth="1"/>
    <col min="4" max="4" width="6.76171875" bestFit="1" customWidth="1"/>
    <col min="5" max="5" width="2.703125" customWidth="1"/>
    <col min="6" max="6" width="6.3515625" bestFit="1" customWidth="1"/>
    <col min="7" max="7" width="6.29296875" bestFit="1" customWidth="1"/>
    <col min="8" max="8" width="1.703125" customWidth="1"/>
    <col min="9" max="9" width="6.3515625" bestFit="1" customWidth="1"/>
    <col min="10" max="10" width="6.29296875" bestFit="1" customWidth="1"/>
    <col min="11" max="11" width="1.703125" customWidth="1"/>
    <col min="12" max="12" width="6.3515625" bestFit="1" customWidth="1"/>
    <col min="13" max="13" width="6.29296875" bestFit="1" customWidth="1"/>
    <col min="14" max="14" width="1.703125" customWidth="1"/>
    <col min="15" max="15" width="6.3515625" bestFit="1" customWidth="1"/>
    <col min="16" max="16" width="6.29296875" bestFit="1" customWidth="1"/>
    <col min="17" max="17" width="1.703125" customWidth="1"/>
    <col min="18" max="18" width="6.3515625" bestFit="1" customWidth="1"/>
    <col min="19" max="19" width="6.29296875" bestFit="1" customWidth="1"/>
    <col min="20" max="20" width="1.703125" customWidth="1"/>
    <col min="21" max="21" width="6.3515625" bestFit="1" customWidth="1"/>
    <col min="22" max="22" width="6.29296875" bestFit="1" customWidth="1"/>
    <col min="23" max="23" width="1.703125" customWidth="1"/>
    <col min="24" max="24" width="6.3515625" bestFit="1" customWidth="1"/>
    <col min="25" max="25" width="6.29296875" bestFit="1" customWidth="1"/>
    <col min="26" max="26" width="1.703125" customWidth="1"/>
    <col min="27" max="27" width="6.3515625" bestFit="1" customWidth="1"/>
    <col min="28" max="28" width="6.29296875" bestFit="1" customWidth="1"/>
    <col min="29" max="29" width="1.703125" customWidth="1"/>
    <col min="30" max="30" width="6.3515625" bestFit="1" customWidth="1"/>
    <col min="31" max="31" width="6.29296875" bestFit="1" customWidth="1"/>
    <col min="32" max="32" width="1.703125" customWidth="1"/>
    <col min="33" max="33" width="4.46875" customWidth="1"/>
    <col min="34" max="34" width="1.46875" customWidth="1"/>
    <col min="35" max="35" width="0.9375" customWidth="1"/>
  </cols>
  <sheetData>
    <row r="1" spans="1:34" s="3" customFormat="1" ht="18" customHeight="1">
      <c r="A1" s="1"/>
      <c r="B1" s="2"/>
      <c r="C1" s="2"/>
      <c r="D1" s="2"/>
      <c r="E1" s="2"/>
      <c r="F1" s="2"/>
      <c r="G1" s="226"/>
      <c r="H1" s="236" t="s">
        <v>42</v>
      </c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  <c r="AA1" s="236"/>
      <c r="AB1" s="236"/>
      <c r="AC1" s="236"/>
      <c r="AD1" s="236"/>
      <c r="AE1" s="226"/>
      <c r="AF1" s="226"/>
      <c r="AG1" s="71" t="s">
        <v>104</v>
      </c>
      <c r="AH1" s="69"/>
    </row>
    <row r="2" spans="1:34" s="3" customFormat="1" ht="18" customHeight="1">
      <c r="A2" s="4"/>
      <c r="B2" s="5"/>
      <c r="C2" s="5"/>
      <c r="D2" s="5"/>
      <c r="E2" s="5"/>
      <c r="F2" s="5"/>
      <c r="G2" s="227"/>
      <c r="H2" s="237" t="s">
        <v>41</v>
      </c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27"/>
      <c r="AF2" s="227"/>
      <c r="AH2" s="70"/>
    </row>
    <row r="3" spans="1:34" s="3" customFormat="1" ht="18" customHeight="1">
      <c r="A3" s="4"/>
      <c r="B3" s="5"/>
      <c r="C3" s="5"/>
      <c r="D3" s="5"/>
      <c r="E3" s="5"/>
      <c r="F3" s="5"/>
      <c r="G3" s="22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27"/>
      <c r="AF3" s="227"/>
      <c r="AH3" s="70"/>
    </row>
    <row r="4" spans="1:34" s="3" customFormat="1" ht="18" customHeight="1">
      <c r="A4" s="4"/>
      <c r="B4" s="5"/>
      <c r="C4" s="5"/>
      <c r="D4" s="5"/>
      <c r="E4" s="5"/>
      <c r="F4" s="5"/>
      <c r="G4" s="22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27"/>
      <c r="AF4" s="227"/>
      <c r="AH4" s="70"/>
    </row>
    <row r="5" spans="1:34" s="3" customFormat="1" ht="18" customHeight="1">
      <c r="A5" s="4"/>
      <c r="B5" s="8" t="s">
        <v>7</v>
      </c>
      <c r="C5" s="8"/>
      <c r="D5" s="8"/>
      <c r="E5" s="8"/>
      <c r="F5" s="8"/>
      <c r="G5" s="8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H5" s="70"/>
    </row>
    <row r="6" spans="1:34" s="3" customFormat="1" ht="18" customHeight="1">
      <c r="A6" s="4"/>
      <c r="B6" s="10" t="s">
        <v>8</v>
      </c>
      <c r="C6" s="10"/>
      <c r="D6" s="10"/>
      <c r="E6" s="10"/>
      <c r="F6" s="10"/>
      <c r="G6" s="10"/>
      <c r="H6" s="10"/>
      <c r="I6" s="10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H6" s="70"/>
    </row>
    <row r="7" spans="1:34" s="3" customFormat="1" ht="8.25" customHeight="1">
      <c r="A7" s="11"/>
      <c r="B7" s="12"/>
      <c r="C7" s="12"/>
      <c r="D7" s="12"/>
      <c r="E7" s="12"/>
      <c r="F7" s="12"/>
      <c r="G7" s="12"/>
      <c r="H7" s="12"/>
      <c r="I7" s="12"/>
      <c r="J7" s="13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59"/>
    </row>
    <row r="8" spans="1:34" s="3" customFormat="1" ht="9" customHeight="1"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/>
    </row>
    <row r="9" spans="1:34" ht="15.35">
      <c r="A9" s="120"/>
      <c r="B9" s="134" t="s">
        <v>85</v>
      </c>
      <c r="C9" s="228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8"/>
      <c r="O9" s="228"/>
      <c r="P9" s="228"/>
      <c r="Q9" s="228"/>
      <c r="R9" s="228"/>
      <c r="S9" s="228"/>
      <c r="T9" s="228"/>
      <c r="U9" s="228"/>
      <c r="V9" s="228"/>
      <c r="W9" s="228"/>
      <c r="X9" s="225"/>
      <c r="Y9" s="228"/>
      <c r="Z9" s="228"/>
      <c r="AA9" s="228"/>
      <c r="AB9" s="228"/>
      <c r="AC9" s="228"/>
      <c r="AD9" s="228"/>
      <c r="AE9" s="228"/>
      <c r="AF9" s="139"/>
      <c r="AG9" s="225"/>
      <c r="AH9" s="16"/>
    </row>
    <row r="10" spans="1:34" ht="12.75" customHeight="1">
      <c r="H10" s="18"/>
      <c r="I10" s="18"/>
      <c r="J10" s="18"/>
      <c r="K10" s="18"/>
      <c r="L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</row>
    <row r="11" spans="1:34" ht="15.35">
      <c r="A11" s="20"/>
      <c r="B11" s="21"/>
      <c r="C11" s="21"/>
      <c r="D11" s="21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4"/>
    </row>
    <row r="12" spans="1:34" ht="21.25" customHeight="1" thickBot="1">
      <c r="A12" s="25"/>
      <c r="B12" s="164"/>
      <c r="E12" s="150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53"/>
    </row>
    <row r="13" spans="1:34" s="114" customFormat="1" ht="23.7" customHeight="1" thickBot="1">
      <c r="A13" s="113"/>
      <c r="B13" s="269" t="s">
        <v>74</v>
      </c>
      <c r="C13" s="270"/>
      <c r="D13" s="270"/>
      <c r="E13" s="270"/>
      <c r="F13" s="271"/>
      <c r="G13" s="151"/>
      <c r="H13" s="293" t="s">
        <v>75</v>
      </c>
      <c r="I13" s="294"/>
      <c r="J13" s="294"/>
      <c r="K13" s="294"/>
      <c r="L13" s="294"/>
      <c r="M13" s="294"/>
      <c r="N13" s="294"/>
      <c r="O13" s="294"/>
      <c r="P13" s="294"/>
      <c r="Q13" s="294"/>
      <c r="R13" s="294"/>
      <c r="S13" s="294"/>
      <c r="T13" s="294"/>
      <c r="U13" s="294"/>
      <c r="V13" s="294"/>
      <c r="W13" s="294"/>
      <c r="X13" s="294"/>
      <c r="Y13" s="294"/>
      <c r="Z13" s="294"/>
      <c r="AA13" s="294"/>
      <c r="AB13" s="294"/>
      <c r="AC13" s="294"/>
      <c r="AD13" s="295"/>
      <c r="AG13" s="118"/>
      <c r="AH13" s="119"/>
    </row>
    <row r="14" spans="1:34" ht="18" customHeight="1">
      <c r="A14" s="25"/>
      <c r="B14" s="272" t="s">
        <v>76</v>
      </c>
      <c r="C14" s="273"/>
      <c r="D14" s="273"/>
      <c r="E14" s="273"/>
      <c r="F14" s="274"/>
      <c r="G14" s="6"/>
      <c r="H14" s="296" t="s">
        <v>86</v>
      </c>
      <c r="I14" s="297"/>
      <c r="J14" s="297"/>
      <c r="K14" s="297"/>
      <c r="L14" s="297"/>
      <c r="M14" s="297"/>
      <c r="N14" s="297"/>
      <c r="O14" s="297"/>
      <c r="P14" s="297"/>
      <c r="Q14" s="297"/>
      <c r="R14" s="297"/>
      <c r="S14" s="297"/>
      <c r="T14" s="297"/>
      <c r="U14" s="297"/>
      <c r="V14" s="297"/>
      <c r="W14" s="297"/>
      <c r="X14" s="297"/>
      <c r="Y14" s="297"/>
      <c r="Z14" s="297"/>
      <c r="AA14" s="297"/>
      <c r="AB14" s="297"/>
      <c r="AC14" s="297"/>
      <c r="AD14" s="298"/>
      <c r="AF14" s="6"/>
      <c r="AG14" s="6"/>
      <c r="AH14" s="27"/>
    </row>
    <row r="15" spans="1:34" ht="17.7">
      <c r="A15" s="25"/>
      <c r="B15" s="275" t="s">
        <v>77</v>
      </c>
      <c r="C15" s="276"/>
      <c r="D15" s="276"/>
      <c r="E15" s="276"/>
      <c r="F15" s="277"/>
      <c r="G15" s="6"/>
      <c r="H15" s="284" t="s">
        <v>87</v>
      </c>
      <c r="I15" s="285"/>
      <c r="J15" s="285"/>
      <c r="K15" s="285"/>
      <c r="L15" s="285"/>
      <c r="M15" s="285"/>
      <c r="N15" s="285"/>
      <c r="O15" s="285"/>
      <c r="P15" s="285"/>
      <c r="Q15" s="285"/>
      <c r="R15" s="285"/>
      <c r="S15" s="285"/>
      <c r="T15" s="285"/>
      <c r="U15" s="285"/>
      <c r="V15" s="285"/>
      <c r="W15" s="285"/>
      <c r="X15" s="285"/>
      <c r="Y15" s="285"/>
      <c r="Z15" s="285"/>
      <c r="AA15" s="285"/>
      <c r="AB15" s="285"/>
      <c r="AC15" s="285"/>
      <c r="AD15" s="286"/>
      <c r="AE15" s="6"/>
      <c r="AF15" s="6"/>
      <c r="AG15" s="6"/>
      <c r="AH15" s="27"/>
    </row>
    <row r="16" spans="1:34" ht="19.5" customHeight="1">
      <c r="A16" s="25"/>
      <c r="B16" s="278" t="s">
        <v>79</v>
      </c>
      <c r="C16" s="279"/>
      <c r="D16" s="279"/>
      <c r="E16" s="279"/>
      <c r="F16" s="280"/>
      <c r="G16" s="6"/>
      <c r="H16" s="299" t="s">
        <v>88</v>
      </c>
      <c r="I16" s="300"/>
      <c r="J16" s="300"/>
      <c r="K16" s="300"/>
      <c r="L16" s="300"/>
      <c r="M16" s="300"/>
      <c r="N16" s="300"/>
      <c r="O16" s="300"/>
      <c r="P16" s="300"/>
      <c r="Q16" s="300"/>
      <c r="R16" s="300"/>
      <c r="S16" s="300"/>
      <c r="T16" s="300"/>
      <c r="U16" s="300"/>
      <c r="V16" s="300"/>
      <c r="W16" s="300"/>
      <c r="X16" s="300"/>
      <c r="Y16" s="300"/>
      <c r="Z16" s="300"/>
      <c r="AA16" s="300"/>
      <c r="AB16" s="300"/>
      <c r="AC16" s="300"/>
      <c r="AD16" s="301"/>
      <c r="AE16" s="6"/>
      <c r="AF16" s="6"/>
      <c r="AG16" s="6"/>
      <c r="AH16" s="53"/>
    </row>
    <row r="17" spans="1:34" ht="19.5" customHeight="1">
      <c r="A17" s="25"/>
      <c r="B17" s="275" t="s">
        <v>80</v>
      </c>
      <c r="C17" s="276"/>
      <c r="D17" s="276"/>
      <c r="E17" s="276"/>
      <c r="F17" s="277"/>
      <c r="G17" s="6"/>
      <c r="H17" s="284" t="s">
        <v>89</v>
      </c>
      <c r="I17" s="285"/>
      <c r="J17" s="285"/>
      <c r="K17" s="285"/>
      <c r="L17" s="285"/>
      <c r="M17" s="285"/>
      <c r="N17" s="285"/>
      <c r="O17" s="285"/>
      <c r="P17" s="285"/>
      <c r="Q17" s="285"/>
      <c r="R17" s="285"/>
      <c r="S17" s="285"/>
      <c r="T17" s="285"/>
      <c r="U17" s="285"/>
      <c r="V17" s="285"/>
      <c r="W17" s="285"/>
      <c r="X17" s="285"/>
      <c r="Y17" s="285"/>
      <c r="Z17" s="285"/>
      <c r="AA17" s="285"/>
      <c r="AB17" s="285"/>
      <c r="AC17" s="285"/>
      <c r="AD17" s="286"/>
      <c r="AE17" s="6"/>
      <c r="AF17" s="6"/>
      <c r="AG17" s="6"/>
      <c r="AH17" s="53"/>
    </row>
    <row r="18" spans="1:34" ht="19.5" customHeight="1">
      <c r="A18" s="25"/>
      <c r="B18" s="278" t="s">
        <v>78</v>
      </c>
      <c r="C18" s="279"/>
      <c r="D18" s="279"/>
      <c r="E18" s="279"/>
      <c r="F18" s="280"/>
      <c r="G18" s="6"/>
      <c r="H18" s="299" t="s">
        <v>90</v>
      </c>
      <c r="I18" s="300"/>
      <c r="J18" s="300"/>
      <c r="K18" s="300"/>
      <c r="L18" s="300"/>
      <c r="M18" s="300"/>
      <c r="N18" s="300"/>
      <c r="O18" s="300"/>
      <c r="P18" s="300"/>
      <c r="Q18" s="300"/>
      <c r="R18" s="300"/>
      <c r="S18" s="300"/>
      <c r="T18" s="300"/>
      <c r="U18" s="300"/>
      <c r="V18" s="300"/>
      <c r="W18" s="300"/>
      <c r="X18" s="300"/>
      <c r="Y18" s="300"/>
      <c r="Z18" s="300"/>
      <c r="AA18" s="300"/>
      <c r="AB18" s="300"/>
      <c r="AC18" s="300"/>
      <c r="AD18" s="301"/>
      <c r="AE18" s="6"/>
      <c r="AF18" s="6"/>
      <c r="AG18" s="6"/>
      <c r="AH18" s="53"/>
    </row>
    <row r="19" spans="1:34" ht="19.5" customHeight="1">
      <c r="A19" s="25"/>
      <c r="B19" s="275" t="s">
        <v>81</v>
      </c>
      <c r="C19" s="276"/>
      <c r="D19" s="276"/>
      <c r="E19" s="276"/>
      <c r="F19" s="277"/>
      <c r="G19" s="6"/>
      <c r="H19" s="284" t="s">
        <v>91</v>
      </c>
      <c r="I19" s="285"/>
      <c r="J19" s="285"/>
      <c r="K19" s="285"/>
      <c r="L19" s="285"/>
      <c r="M19" s="285"/>
      <c r="N19" s="285"/>
      <c r="O19" s="285"/>
      <c r="P19" s="285"/>
      <c r="Q19" s="285"/>
      <c r="R19" s="285"/>
      <c r="S19" s="285"/>
      <c r="T19" s="285"/>
      <c r="U19" s="285"/>
      <c r="V19" s="285"/>
      <c r="W19" s="285"/>
      <c r="X19" s="285"/>
      <c r="Y19" s="285"/>
      <c r="Z19" s="285"/>
      <c r="AA19" s="285"/>
      <c r="AB19" s="285"/>
      <c r="AC19" s="285"/>
      <c r="AD19" s="286"/>
      <c r="AE19" s="6"/>
      <c r="AF19" s="6"/>
      <c r="AG19" s="6"/>
      <c r="AH19" s="53"/>
    </row>
    <row r="20" spans="1:34" ht="19.5" customHeight="1">
      <c r="A20" s="25"/>
      <c r="B20" s="278" t="s">
        <v>82</v>
      </c>
      <c r="C20" s="279"/>
      <c r="D20" s="279"/>
      <c r="E20" s="279"/>
      <c r="F20" s="280"/>
      <c r="G20" s="6"/>
      <c r="H20" s="299" t="s">
        <v>92</v>
      </c>
      <c r="I20" s="300"/>
      <c r="J20" s="300"/>
      <c r="K20" s="300"/>
      <c r="L20" s="300"/>
      <c r="M20" s="300"/>
      <c r="N20" s="300"/>
      <c r="O20" s="300"/>
      <c r="P20" s="300"/>
      <c r="Q20" s="300"/>
      <c r="R20" s="300"/>
      <c r="S20" s="300"/>
      <c r="T20" s="300"/>
      <c r="U20" s="300"/>
      <c r="V20" s="300"/>
      <c r="W20" s="300"/>
      <c r="X20" s="300"/>
      <c r="Y20" s="300"/>
      <c r="Z20" s="300"/>
      <c r="AA20" s="300"/>
      <c r="AB20" s="300"/>
      <c r="AC20" s="300"/>
      <c r="AD20" s="301"/>
      <c r="AE20" s="6"/>
      <c r="AF20" s="6"/>
      <c r="AG20" s="6"/>
      <c r="AH20" s="53"/>
    </row>
    <row r="21" spans="1:34" ht="19.5" customHeight="1">
      <c r="A21" s="25"/>
      <c r="B21" s="275" t="s">
        <v>83</v>
      </c>
      <c r="C21" s="276"/>
      <c r="D21" s="276"/>
      <c r="E21" s="276"/>
      <c r="F21" s="277"/>
      <c r="G21" s="6"/>
      <c r="H21" s="284" t="s">
        <v>93</v>
      </c>
      <c r="I21" s="285"/>
      <c r="J21" s="285"/>
      <c r="K21" s="285"/>
      <c r="L21" s="285"/>
      <c r="M21" s="285"/>
      <c r="N21" s="285"/>
      <c r="O21" s="285"/>
      <c r="P21" s="285"/>
      <c r="Q21" s="285"/>
      <c r="R21" s="285"/>
      <c r="S21" s="285"/>
      <c r="T21" s="285"/>
      <c r="U21" s="285"/>
      <c r="V21" s="285"/>
      <c r="W21" s="285"/>
      <c r="X21" s="285"/>
      <c r="Y21" s="285"/>
      <c r="Z21" s="285"/>
      <c r="AA21" s="285"/>
      <c r="AB21" s="285"/>
      <c r="AC21" s="285"/>
      <c r="AD21" s="286"/>
      <c r="AE21" s="6"/>
      <c r="AF21" s="6"/>
      <c r="AG21" s="6"/>
      <c r="AH21" s="53"/>
    </row>
    <row r="22" spans="1:34" ht="19.5" customHeight="1" thickBot="1">
      <c r="A22" s="25"/>
      <c r="B22" s="290" t="s">
        <v>84</v>
      </c>
      <c r="C22" s="291"/>
      <c r="D22" s="291"/>
      <c r="E22" s="291"/>
      <c r="F22" s="292"/>
      <c r="G22" s="6"/>
      <c r="H22" s="287" t="s">
        <v>94</v>
      </c>
      <c r="I22" s="288"/>
      <c r="J22" s="288"/>
      <c r="K22" s="288"/>
      <c r="L22" s="288"/>
      <c r="M22" s="288"/>
      <c r="N22" s="288"/>
      <c r="O22" s="288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288"/>
      <c r="AB22" s="288"/>
      <c r="AC22" s="288"/>
      <c r="AD22" s="289"/>
      <c r="AE22" s="6"/>
      <c r="AF22" s="6"/>
      <c r="AG22" s="6"/>
      <c r="AH22" s="53"/>
    </row>
    <row r="23" spans="1:34" ht="19.5" customHeight="1">
      <c r="A23" s="2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53"/>
    </row>
    <row r="24" spans="1:34" ht="19.5" customHeight="1">
      <c r="A24" s="25"/>
      <c r="H24" s="28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53"/>
    </row>
    <row r="25" spans="1:34" ht="19.5" customHeight="1">
      <c r="A25" s="25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53"/>
    </row>
    <row r="26" spans="1:34" ht="19.5" customHeight="1">
      <c r="A26" s="25"/>
      <c r="H26" s="28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53"/>
    </row>
    <row r="27" spans="1:34" ht="19.5" customHeight="1">
      <c r="A27" s="25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53"/>
    </row>
    <row r="28" spans="1:34">
      <c r="A28" s="46"/>
      <c r="B28" s="13"/>
      <c r="C28" s="13"/>
      <c r="D28" s="13"/>
      <c r="E28" s="47"/>
      <c r="F28" s="65"/>
      <c r="G28" s="55"/>
      <c r="H28" s="56"/>
      <c r="I28" s="56"/>
      <c r="J28" s="55"/>
      <c r="K28" s="56"/>
      <c r="L28" s="56"/>
      <c r="M28" s="56"/>
      <c r="N28" s="56"/>
      <c r="O28" s="56"/>
      <c r="P28" s="55"/>
      <c r="Q28" s="55"/>
      <c r="R28" s="6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47"/>
      <c r="AG28" s="47"/>
      <c r="AH28" s="48"/>
    </row>
    <row r="29" spans="1:34">
      <c r="B29" s="49" t="s">
        <v>67</v>
      </c>
      <c r="C29" s="49"/>
      <c r="D29" s="49"/>
      <c r="AC29" s="112"/>
    </row>
  </sheetData>
  <mergeCells count="22">
    <mergeCell ref="H21:AD21"/>
    <mergeCell ref="H22:AD22"/>
    <mergeCell ref="B22:F22"/>
    <mergeCell ref="H13:AD13"/>
    <mergeCell ref="H14:AD14"/>
    <mergeCell ref="H15:AD15"/>
    <mergeCell ref="H16:AD16"/>
    <mergeCell ref="H17:AD17"/>
    <mergeCell ref="H18:AD18"/>
    <mergeCell ref="H19:AD19"/>
    <mergeCell ref="H20:AD20"/>
    <mergeCell ref="B18:F18"/>
    <mergeCell ref="B19:F19"/>
    <mergeCell ref="B20:F20"/>
    <mergeCell ref="B21:F21"/>
    <mergeCell ref="B15:F15"/>
    <mergeCell ref="B16:F16"/>
    <mergeCell ref="B17:F17"/>
    <mergeCell ref="H1:AD1"/>
    <mergeCell ref="H2:AD4"/>
    <mergeCell ref="B13:F13"/>
    <mergeCell ref="B14:F14"/>
  </mergeCells>
  <pageMargins left="0.79000000000000015" right="0.79000000000000015" top="0.39000000000000007" bottom="0.39000000000000007" header="0.2" footer="0.24000000000000002"/>
  <pageSetup paperSize="9" scale="80" orientation="landscape" r:id="rId1"/>
  <headerFooter>
    <oddFooter xml:space="preserve">&amp;CGeschäftsstelle VKR  Schachenallee 29C CH-5000 Aarau
Tel. +41 (0)62 834 00 60 www.vkr.ch  info@vkr.ch
&amp;R
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B30D2-95A5-4277-AD0B-0A48D940B81D}">
  <sheetPr>
    <tabColor theme="5" tint="0.79998168889431442"/>
  </sheetPr>
  <dimension ref="A1:W30"/>
  <sheetViews>
    <sheetView showGridLines="0" view="pageLayout" topLeftCell="A13" zoomScale="120" zoomScaleNormal="120" zoomScaleSheetLayoutView="120" zoomScalePageLayoutView="120" workbookViewId="0">
      <selection activeCell="S14" sqref="S14"/>
    </sheetView>
  </sheetViews>
  <sheetFormatPr baseColWidth="10" defaultColWidth="30.46875" defaultRowHeight="12.7"/>
  <cols>
    <col min="1" max="1" width="1.52734375" customWidth="1"/>
    <col min="2" max="2" width="5.3515625" customWidth="1"/>
    <col min="3" max="3" width="1.52734375" customWidth="1"/>
    <col min="4" max="4" width="6.87890625" bestFit="1" customWidth="1"/>
    <col min="5" max="5" width="9.29296875" bestFit="1" customWidth="1"/>
    <col min="6" max="6" width="1.52734375" customWidth="1"/>
    <col min="7" max="7" width="6.87890625" bestFit="1" customWidth="1"/>
    <col min="8" max="8" width="9.29296875" bestFit="1" customWidth="1"/>
    <col min="9" max="9" width="1.52734375" customWidth="1"/>
    <col min="10" max="10" width="6.87890625" bestFit="1" customWidth="1"/>
    <col min="11" max="11" width="9.29296875" bestFit="1" customWidth="1"/>
    <col min="12" max="12" width="1.52734375" customWidth="1"/>
    <col min="13" max="13" width="6.87890625" bestFit="1" customWidth="1"/>
    <col min="14" max="14" width="9.3515625" bestFit="1" customWidth="1"/>
    <col min="15" max="15" width="1.52734375" customWidth="1"/>
    <col min="16" max="16" width="7.8203125" bestFit="1" customWidth="1"/>
    <col min="17" max="17" width="9.3515625" bestFit="1" customWidth="1"/>
    <col min="18" max="18" width="1.52734375" customWidth="1"/>
    <col min="19" max="19" width="7.8203125" bestFit="1" customWidth="1"/>
    <col min="20" max="20" width="9.29296875" bestFit="1" customWidth="1"/>
    <col min="21" max="21" width="1.52734375" customWidth="1"/>
    <col min="22" max="22" width="4.87890625" bestFit="1" customWidth="1"/>
    <col min="23" max="23" width="1" customWidth="1"/>
    <col min="24" max="24" width="0.9375" customWidth="1"/>
  </cols>
  <sheetData>
    <row r="1" spans="1:23" s="3" customFormat="1" ht="18" customHeight="1">
      <c r="A1" s="1"/>
      <c r="B1" s="2"/>
      <c r="C1" s="2"/>
      <c r="D1" s="2"/>
      <c r="E1" s="236" t="s">
        <v>42</v>
      </c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72"/>
      <c r="V1" s="71" t="s">
        <v>96</v>
      </c>
      <c r="W1" s="69"/>
    </row>
    <row r="2" spans="1:23" s="3" customFormat="1" ht="18" customHeight="1">
      <c r="A2" s="4"/>
      <c r="B2" s="5"/>
      <c r="C2" s="5"/>
      <c r="D2" s="5"/>
      <c r="E2" s="237" t="s">
        <v>41</v>
      </c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167"/>
      <c r="W2" s="70"/>
    </row>
    <row r="3" spans="1:23" s="3" customFormat="1" ht="18" customHeight="1">
      <c r="A3" s="4"/>
      <c r="B3" s="5"/>
      <c r="C3" s="5"/>
      <c r="D3" s="5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167"/>
      <c r="W3" s="70"/>
    </row>
    <row r="4" spans="1:23" s="3" customFormat="1" ht="18" customHeight="1">
      <c r="A4" s="4"/>
      <c r="B4" s="8" t="s">
        <v>7</v>
      </c>
      <c r="C4" s="8"/>
      <c r="D4" s="8"/>
      <c r="E4" s="8"/>
      <c r="F4" s="73"/>
      <c r="G4" s="73"/>
      <c r="H4" s="73"/>
      <c r="I4" s="73"/>
      <c r="J4" s="73"/>
      <c r="K4" s="73"/>
      <c r="L4" s="73"/>
      <c r="M4" s="219"/>
      <c r="N4" s="219"/>
      <c r="O4" s="219"/>
      <c r="P4" s="219"/>
      <c r="Q4" s="219"/>
      <c r="R4" s="219"/>
      <c r="S4" s="73"/>
      <c r="T4" s="73"/>
      <c r="U4" s="73"/>
      <c r="W4" s="70"/>
    </row>
    <row r="5" spans="1:23" s="3" customFormat="1" ht="18" customHeight="1">
      <c r="A5" s="4"/>
      <c r="B5" s="10" t="s">
        <v>8</v>
      </c>
      <c r="C5" s="10"/>
      <c r="D5" s="10"/>
      <c r="E5" s="10"/>
      <c r="F5" s="10"/>
      <c r="G5" s="10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W5" s="70"/>
    </row>
    <row r="6" spans="1:23" s="3" customFormat="1" ht="8.25" customHeight="1">
      <c r="A6" s="11"/>
      <c r="B6" s="12"/>
      <c r="C6" s="12"/>
      <c r="D6" s="12"/>
      <c r="E6" s="12"/>
      <c r="F6" s="12"/>
      <c r="G6" s="12"/>
      <c r="H6" s="13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59"/>
    </row>
    <row r="7" spans="1:23" s="3" customFormat="1" ht="4.3499999999999996" customHeight="1"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/>
    </row>
    <row r="8" spans="1:23" ht="15.35">
      <c r="A8" s="15"/>
      <c r="B8" s="241" t="s">
        <v>11</v>
      </c>
      <c r="C8" s="241"/>
      <c r="D8" s="241"/>
      <c r="E8" s="241"/>
      <c r="F8" s="241"/>
      <c r="G8" s="241"/>
      <c r="H8" s="241"/>
      <c r="I8" s="241"/>
      <c r="J8" s="241"/>
      <c r="K8" s="241"/>
      <c r="L8" s="241"/>
      <c r="M8" s="241"/>
      <c r="N8" s="241"/>
      <c r="O8" s="241"/>
      <c r="P8" s="241"/>
      <c r="Q8" s="241"/>
      <c r="R8" s="241"/>
      <c r="S8" s="241"/>
      <c r="T8" s="241"/>
      <c r="U8" s="241"/>
      <c r="V8" s="74"/>
      <c r="W8" s="16"/>
    </row>
    <row r="9" spans="1:23" ht="3.7" customHeight="1"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</row>
    <row r="10" spans="1:23" ht="15.7" thickBot="1">
      <c r="A10" s="20"/>
      <c r="B10" s="21"/>
      <c r="C10" s="22"/>
      <c r="D10" s="244" t="s">
        <v>60</v>
      </c>
      <c r="E10" s="244"/>
      <c r="F10" s="142"/>
      <c r="G10" s="245" t="s">
        <v>51</v>
      </c>
      <c r="H10" s="245"/>
      <c r="I10" s="142"/>
      <c r="J10" s="245" t="s">
        <v>23</v>
      </c>
      <c r="K10" s="245"/>
      <c r="L10" s="142"/>
      <c r="M10" s="245" t="s">
        <v>22</v>
      </c>
      <c r="N10" s="245"/>
      <c r="O10" s="142"/>
      <c r="P10" s="245" t="s">
        <v>68</v>
      </c>
      <c r="Q10" s="245"/>
      <c r="R10" s="142"/>
      <c r="S10" s="245" t="s">
        <v>69</v>
      </c>
      <c r="T10" s="245"/>
      <c r="U10" s="23"/>
      <c r="V10" s="23"/>
      <c r="W10" s="24"/>
    </row>
    <row r="11" spans="1:23" ht="13" hidden="1" thickBot="1">
      <c r="A11" s="25"/>
      <c r="B11" s="26">
        <v>1</v>
      </c>
      <c r="C11" s="6"/>
      <c r="D11" s="6"/>
      <c r="E11" s="6"/>
      <c r="F11" s="26">
        <v>2</v>
      </c>
      <c r="G11" s="88"/>
      <c r="H11" s="92">
        <v>3</v>
      </c>
      <c r="I11" s="26">
        <v>6</v>
      </c>
      <c r="J11" s="88"/>
      <c r="K11" s="92">
        <v>7</v>
      </c>
      <c r="L11" s="26">
        <v>10</v>
      </c>
      <c r="M11" s="26"/>
      <c r="N11" s="26">
        <v>11</v>
      </c>
      <c r="O11" s="26"/>
      <c r="P11" s="26"/>
      <c r="Q11" s="26">
        <v>11</v>
      </c>
      <c r="R11" s="26"/>
      <c r="S11" s="26"/>
      <c r="T11" s="26">
        <v>11</v>
      </c>
      <c r="U11" s="6"/>
    </row>
    <row r="12" spans="1:23" ht="18" customHeight="1" thickBot="1">
      <c r="A12" s="25"/>
      <c r="B12" s="60"/>
      <c r="C12" s="6"/>
      <c r="D12" s="233" t="s">
        <v>45</v>
      </c>
      <c r="E12" s="235"/>
      <c r="F12" s="6"/>
      <c r="G12" s="230" t="s">
        <v>46</v>
      </c>
      <c r="H12" s="232"/>
      <c r="I12" s="28"/>
      <c r="J12" s="230" t="s">
        <v>52</v>
      </c>
      <c r="K12" s="232"/>
      <c r="L12" s="28"/>
      <c r="M12" s="246" t="s">
        <v>53</v>
      </c>
      <c r="N12" s="247"/>
      <c r="O12" s="28"/>
      <c r="P12" s="238" t="s">
        <v>70</v>
      </c>
      <c r="Q12" s="240"/>
      <c r="R12" s="28"/>
      <c r="S12" s="242" t="s">
        <v>71</v>
      </c>
      <c r="T12" s="243"/>
      <c r="U12" s="6"/>
      <c r="V12" s="6"/>
      <c r="W12" s="27"/>
    </row>
    <row r="13" spans="1:23" ht="19.5" customHeight="1" thickBot="1">
      <c r="A13" s="25"/>
      <c r="B13" s="144" t="s">
        <v>1</v>
      </c>
      <c r="C13" s="6"/>
      <c r="D13" s="205" t="s">
        <v>62</v>
      </c>
      <c r="E13" s="206" t="s">
        <v>63</v>
      </c>
      <c r="F13" s="6"/>
      <c r="G13" s="162" t="s">
        <v>6</v>
      </c>
      <c r="H13" s="163" t="s">
        <v>10</v>
      </c>
      <c r="I13" s="68"/>
      <c r="J13" s="162" t="s">
        <v>6</v>
      </c>
      <c r="K13" s="163" t="s">
        <v>10</v>
      </c>
      <c r="L13" s="68"/>
      <c r="M13" s="162" t="s">
        <v>6</v>
      </c>
      <c r="N13" s="163" t="s">
        <v>10</v>
      </c>
      <c r="O13" s="68"/>
      <c r="P13" s="162" t="s">
        <v>6</v>
      </c>
      <c r="Q13" s="163" t="s">
        <v>10</v>
      </c>
      <c r="R13" s="68"/>
      <c r="S13" s="162" t="s">
        <v>6</v>
      </c>
      <c r="T13" s="163" t="s">
        <v>10</v>
      </c>
      <c r="U13" s="54"/>
      <c r="V13" s="144" t="s">
        <v>1</v>
      </c>
      <c r="W13" s="27"/>
    </row>
    <row r="14" spans="1:23" ht="19.5" customHeight="1">
      <c r="A14" s="25"/>
      <c r="B14" s="43">
        <f>'PVC-U-Normabmessungen'!B15</f>
        <v>110</v>
      </c>
      <c r="C14" s="6"/>
      <c r="D14" s="207" t="s">
        <v>50</v>
      </c>
      <c r="E14" s="208" t="s">
        <v>50</v>
      </c>
      <c r="F14" s="222" t="s">
        <v>59</v>
      </c>
      <c r="G14" s="207">
        <f>'PVC-U-Normabmessungen'!$B15-(2*'PVC-U-Normabmessungen'!J15)</f>
        <v>104</v>
      </c>
      <c r="H14" s="223">
        <f>G14/1000*PI()</f>
        <v>0.32672563597333848</v>
      </c>
      <c r="I14" s="28"/>
      <c r="J14" s="66">
        <f>'PVC-U-Normabmessungen'!$B15-(2*'PVC-U-Normabmessungen'!N15)</f>
        <v>103.6</v>
      </c>
      <c r="K14" s="178">
        <f>J14/1000*PI()</f>
        <v>0.32546899891190256</v>
      </c>
      <c r="L14" s="28"/>
      <c r="M14" s="66">
        <f>'PVC-U-Normabmessungen'!$B15-(2*'PVC-U-Normabmessungen'!R15)</f>
        <v>103.6</v>
      </c>
      <c r="N14" s="178">
        <f>M14/1000*PI()</f>
        <v>0.32546899891190256</v>
      </c>
      <c r="O14" s="28"/>
      <c r="P14" s="66">
        <f>'PVC-U-Normabmessungen'!$B15-(2*'PVC-U-Normabmessungen'!V15)</f>
        <v>102.8</v>
      </c>
      <c r="Q14" s="178">
        <f>P14/1000*PI()</f>
        <v>0.32295572478903073</v>
      </c>
      <c r="R14" s="28"/>
      <c r="S14" s="66" t="s">
        <v>50</v>
      </c>
      <c r="T14" s="178" t="s">
        <v>50</v>
      </c>
      <c r="U14" s="28"/>
      <c r="V14" s="43">
        <f t="shared" ref="V14:V29" si="0">B14</f>
        <v>110</v>
      </c>
      <c r="W14" s="53"/>
    </row>
    <row r="15" spans="1:23" ht="19.5" customHeight="1">
      <c r="A15" s="25"/>
      <c r="B15" s="34">
        <f>'PVC-U-Normabmessungen'!B16</f>
        <v>125</v>
      </c>
      <c r="C15" s="6"/>
      <c r="D15" s="209" t="s">
        <v>50</v>
      </c>
      <c r="E15" s="210" t="s">
        <v>50</v>
      </c>
      <c r="F15" s="222" t="s">
        <v>59</v>
      </c>
      <c r="G15" s="209">
        <f>'PVC-U-Normabmessungen'!$B16-(2*'PVC-U-Normabmessungen'!J16)</f>
        <v>119</v>
      </c>
      <c r="H15" s="213">
        <f>G15/1000*PI()</f>
        <v>0.37384952577718539</v>
      </c>
      <c r="I15" s="28"/>
      <c r="J15" s="93">
        <f>'PVC-U-Normabmessungen'!$B16-(2*'PVC-U-Normabmessungen'!N16)</f>
        <v>118.6</v>
      </c>
      <c r="K15" s="179">
        <f>J15/1000*PI()</f>
        <v>0.37259288871574947</v>
      </c>
      <c r="L15" s="28"/>
      <c r="M15" s="93">
        <f>'PVC-U-Normabmessungen'!$B16-(2*'PVC-U-Normabmessungen'!R16)</f>
        <v>117.6</v>
      </c>
      <c r="N15" s="179">
        <f>M15/1000*PI()</f>
        <v>0.36945129606215965</v>
      </c>
      <c r="O15" s="28"/>
      <c r="P15" s="93">
        <f>'PVC-U-Normabmessungen'!$B16-(2*'PVC-U-Normabmessungen'!V16)</f>
        <v>117</v>
      </c>
      <c r="Q15" s="179">
        <f>P15/1000*PI()</f>
        <v>0.3675663404700058</v>
      </c>
      <c r="R15" s="28"/>
      <c r="S15" s="93" t="s">
        <v>50</v>
      </c>
      <c r="T15" s="179" t="s">
        <v>50</v>
      </c>
      <c r="U15" s="28"/>
      <c r="V15" s="34">
        <f t="shared" si="0"/>
        <v>125</v>
      </c>
      <c r="W15" s="53"/>
    </row>
    <row r="16" spans="1:23" ht="19.5" customHeight="1">
      <c r="A16" s="25"/>
      <c r="B16" s="38">
        <f>'PVC-U-Normabmessungen'!B17</f>
        <v>160</v>
      </c>
      <c r="C16" s="6"/>
      <c r="D16" s="207" t="s">
        <v>50</v>
      </c>
      <c r="E16" s="211" t="s">
        <v>50</v>
      </c>
      <c r="F16" s="6"/>
      <c r="G16" s="66">
        <f>'PVC-U-Normabmessungen'!$B17-(2*'PVC-U-Normabmessungen'!J17)</f>
        <v>153.6</v>
      </c>
      <c r="H16" s="180">
        <f t="shared" ref="H16:H29" si="1">G16/1000*PI()</f>
        <v>0.48254863159139216</v>
      </c>
      <c r="I16" s="28"/>
      <c r="J16" s="66">
        <f>'PVC-U-Normabmessungen'!$B17-(2*'PVC-U-Normabmessungen'!N17)</f>
        <v>152</v>
      </c>
      <c r="K16" s="180">
        <f t="shared" ref="K16:K24" si="2">J16/1000*PI()</f>
        <v>0.47752208334564855</v>
      </c>
      <c r="L16" s="28"/>
      <c r="M16" s="66">
        <f>'PVC-U-Normabmessungen'!$B17-(2*'PVC-U-Normabmessungen'!R17)</f>
        <v>150.6</v>
      </c>
      <c r="N16" s="180">
        <f t="shared" ref="N16:N26" si="3">M16/1000*PI()</f>
        <v>0.47312385363062281</v>
      </c>
      <c r="O16" s="28"/>
      <c r="P16" s="66">
        <f>'PVC-U-Normabmessungen'!$B17-(2*'PVC-U-Normabmessungen'!V17)</f>
        <v>149</v>
      </c>
      <c r="Q16" s="180">
        <f t="shared" ref="Q16:Q26" si="4">P16/1000*PI()</f>
        <v>0.46809730538487915</v>
      </c>
      <c r="R16" s="28"/>
      <c r="S16" s="66">
        <f>'PVC-U-Normabmessungen'!$B17-(2*'PVC-U-Normabmessungen'!Z17)</f>
        <v>148</v>
      </c>
      <c r="T16" s="180">
        <f t="shared" ref="T16:T24" si="5">S16/1000*PI()</f>
        <v>0.46495571273128938</v>
      </c>
      <c r="U16" s="28"/>
      <c r="V16" s="38">
        <f t="shared" si="0"/>
        <v>160</v>
      </c>
      <c r="W16" s="53"/>
    </row>
    <row r="17" spans="1:23" ht="19.5" customHeight="1">
      <c r="A17" s="25"/>
      <c r="B17" s="34">
        <f>'PVC-U-Normabmessungen'!B18</f>
        <v>200</v>
      </c>
      <c r="C17" s="6"/>
      <c r="D17" s="209" t="s">
        <v>50</v>
      </c>
      <c r="E17" s="210" t="s">
        <v>50</v>
      </c>
      <c r="F17" s="6"/>
      <c r="G17" s="93">
        <f>'PVC-U-Normabmessungen'!$B18-(2*'PVC-U-Normabmessungen'!J18)</f>
        <v>192.2</v>
      </c>
      <c r="H17" s="179">
        <f t="shared" si="1"/>
        <v>0.60381410801995816</v>
      </c>
      <c r="I17" s="28"/>
      <c r="J17" s="93">
        <f>'PVC-U-Normabmessungen'!$B18-(2*'PVC-U-Normabmessungen'!N18)</f>
        <v>190.2</v>
      </c>
      <c r="K17" s="179">
        <f t="shared" si="2"/>
        <v>0.59753092271277863</v>
      </c>
      <c r="L17" s="28"/>
      <c r="M17" s="93">
        <f>'PVC-U-Normabmessungen'!$B18-(2*'PVC-U-Normabmessungen'!R18)</f>
        <v>188.2</v>
      </c>
      <c r="N17" s="179">
        <f t="shared" si="3"/>
        <v>0.59124773740559899</v>
      </c>
      <c r="O17" s="28"/>
      <c r="P17" s="93">
        <f>'PVC-U-Normabmessungen'!$B18-(2*'PVC-U-Normabmessungen'!V18)</f>
        <v>186.8</v>
      </c>
      <c r="Q17" s="179">
        <f t="shared" si="4"/>
        <v>0.58684950769057342</v>
      </c>
      <c r="R17" s="28"/>
      <c r="S17" s="93">
        <f>'PVC-U-Normabmessungen'!$B18-(2*'PVC-U-Normabmessungen'!Z18)</f>
        <v>185</v>
      </c>
      <c r="T17" s="179">
        <f t="shared" si="5"/>
        <v>0.58119464091411177</v>
      </c>
      <c r="U17" s="28"/>
      <c r="V17" s="34">
        <f t="shared" si="0"/>
        <v>200</v>
      </c>
      <c r="W17" s="53"/>
    </row>
    <row r="18" spans="1:23" ht="19.5" customHeight="1">
      <c r="A18" s="25"/>
      <c r="B18" s="38">
        <f>'PVC-U-Normabmessungen'!B19</f>
        <v>250</v>
      </c>
      <c r="C18" s="6"/>
      <c r="D18" s="212" t="s">
        <v>50</v>
      </c>
      <c r="E18" s="211" t="s">
        <v>50</v>
      </c>
      <c r="F18" s="28"/>
      <c r="G18" s="67">
        <f>'PVC-U-Normabmessungen'!$B19-(2*'PVC-U-Normabmessungen'!J19)</f>
        <v>240.2</v>
      </c>
      <c r="H18" s="180">
        <f t="shared" si="1"/>
        <v>0.75461055539226829</v>
      </c>
      <c r="I18" s="28"/>
      <c r="J18" s="67">
        <f>'PVC-U-Normabmessungen'!$B19-(2*'PVC-U-Normabmessungen'!N19)</f>
        <v>237.6</v>
      </c>
      <c r="K18" s="180">
        <f t="shared" si="2"/>
        <v>0.74644241449293491</v>
      </c>
      <c r="L18" s="28"/>
      <c r="M18" s="67">
        <f>'PVC-U-Normabmessungen'!$B19-(2*'PVC-U-Normabmessungen'!R19)</f>
        <v>235.4</v>
      </c>
      <c r="N18" s="180">
        <f t="shared" si="3"/>
        <v>0.73953091065503729</v>
      </c>
      <c r="O18" s="28"/>
      <c r="P18" s="67">
        <f>'PVC-U-Normabmessungen'!$B19-(2*'PVC-U-Normabmessungen'!V19)</f>
        <v>233.6</v>
      </c>
      <c r="Q18" s="180">
        <f t="shared" si="4"/>
        <v>0.73387604387857563</v>
      </c>
      <c r="R18" s="28"/>
      <c r="S18" s="67">
        <f>'PVC-U-Normabmessungen'!$B19-(2*'PVC-U-Normabmessungen'!Z19)</f>
        <v>231.4</v>
      </c>
      <c r="T18" s="180">
        <f t="shared" si="5"/>
        <v>0.72696454004067812</v>
      </c>
      <c r="U18" s="28"/>
      <c r="V18" s="38">
        <f t="shared" si="0"/>
        <v>250</v>
      </c>
      <c r="W18" s="53"/>
    </row>
    <row r="19" spans="1:23" ht="19.5" customHeight="1">
      <c r="A19" s="25"/>
      <c r="B19" s="34">
        <f>'PVC-U-Normabmessungen'!B20</f>
        <v>315</v>
      </c>
      <c r="C19" s="6"/>
      <c r="D19" s="209" t="s">
        <v>50</v>
      </c>
      <c r="E19" s="210" t="s">
        <v>50</v>
      </c>
      <c r="F19" s="6"/>
      <c r="G19" s="93">
        <f>'PVC-U-Normabmessungen'!$B20-(2*'PVC-U-Normabmessungen'!J20)</f>
        <v>302.60000000000002</v>
      </c>
      <c r="H19" s="179">
        <f t="shared" si="1"/>
        <v>0.95064593697627153</v>
      </c>
      <c r="I19" s="28"/>
      <c r="J19" s="93">
        <f>'PVC-U-Normabmessungen'!$B20-(2*'PVC-U-Normabmessungen'!N20)</f>
        <v>299.60000000000002</v>
      </c>
      <c r="K19" s="179">
        <f t="shared" si="2"/>
        <v>0.94122115901550207</v>
      </c>
      <c r="L19" s="28"/>
      <c r="M19" s="93">
        <f>'PVC-U-Normabmessungen'!$B20-(2*'PVC-U-Normabmessungen'!R20)</f>
        <v>296.60000000000002</v>
      </c>
      <c r="N19" s="179">
        <f t="shared" si="3"/>
        <v>0.93179638105473273</v>
      </c>
      <c r="O19" s="28"/>
      <c r="P19" s="93">
        <f>'PVC-U-Normabmessungen'!$B20-(2*'PVC-U-Normabmessungen'!V20)</f>
        <v>295</v>
      </c>
      <c r="Q19" s="179">
        <f t="shared" si="4"/>
        <v>0.92676983280898895</v>
      </c>
      <c r="R19" s="28"/>
      <c r="S19" s="93">
        <f>'PVC-U-Normabmessungen'!$B20-(2*'PVC-U-Normabmessungen'!Z20)</f>
        <v>291.60000000000002</v>
      </c>
      <c r="T19" s="179">
        <f t="shared" si="5"/>
        <v>0.91608841778678374</v>
      </c>
      <c r="U19" s="28"/>
      <c r="V19" s="34">
        <f t="shared" si="0"/>
        <v>315</v>
      </c>
      <c r="W19" s="53"/>
    </row>
    <row r="20" spans="1:23" ht="19.5" customHeight="1">
      <c r="A20" s="25"/>
      <c r="B20" s="43">
        <f>'PVC-U-Normabmessungen'!B21</f>
        <v>355</v>
      </c>
      <c r="C20" s="6"/>
      <c r="D20" s="207" t="s">
        <v>50</v>
      </c>
      <c r="E20" s="211" t="s">
        <v>50</v>
      </c>
      <c r="F20" s="28"/>
      <c r="G20" s="67">
        <f>'PVC-U-Normabmessungen'!$B21-(2*'PVC-U-Normabmessungen'!J21)</f>
        <v>341</v>
      </c>
      <c r="H20" s="180">
        <f t="shared" si="1"/>
        <v>1.0712830948741194</v>
      </c>
      <c r="I20" s="28"/>
      <c r="J20" s="67">
        <f>'PVC-U-Normabmessungen'!$B21-(2*'PVC-U-Normabmessungen'!N21)</f>
        <v>337.6</v>
      </c>
      <c r="K20" s="180">
        <f t="shared" si="2"/>
        <v>1.0606016798519142</v>
      </c>
      <c r="L20" s="28"/>
      <c r="M20" s="67">
        <f>'PVC-U-Normabmessungen'!$B21-(2*'PVC-U-Normabmessungen'!R21)</f>
        <v>334.2</v>
      </c>
      <c r="N20" s="180">
        <f t="shared" si="3"/>
        <v>1.0499202648297088</v>
      </c>
      <c r="O20" s="28"/>
      <c r="P20" s="67" t="s">
        <v>50</v>
      </c>
      <c r="Q20" s="180" t="s">
        <v>50</v>
      </c>
      <c r="R20" s="28"/>
      <c r="S20" s="67" t="s">
        <v>50</v>
      </c>
      <c r="T20" s="180" t="s">
        <v>50</v>
      </c>
      <c r="U20" s="28"/>
      <c r="V20" s="43">
        <f t="shared" si="0"/>
        <v>355</v>
      </c>
      <c r="W20" s="53"/>
    </row>
    <row r="21" spans="1:23" ht="19.5" customHeight="1">
      <c r="A21" s="25"/>
      <c r="B21" s="34">
        <f>'PVC-U-Normabmessungen'!B22</f>
        <v>400</v>
      </c>
      <c r="C21" s="6"/>
      <c r="D21" s="209" t="s">
        <v>50</v>
      </c>
      <c r="E21" s="210" t="s">
        <v>50</v>
      </c>
      <c r="F21" s="6"/>
      <c r="G21" s="93">
        <f>'PVC-U-Normabmessungen'!$B22-(2*'PVC-U-Normabmessungen'!J22)</f>
        <v>384.2</v>
      </c>
      <c r="H21" s="179">
        <f t="shared" si="1"/>
        <v>1.2069998975091984</v>
      </c>
      <c r="I21" s="28"/>
      <c r="J21" s="93">
        <f>'PVC-U-Normabmessungen'!$B22-(2*'PVC-U-Normabmessungen'!N22)</f>
        <v>380.4</v>
      </c>
      <c r="K21" s="179">
        <f t="shared" si="2"/>
        <v>1.1950618454255573</v>
      </c>
      <c r="L21" s="28"/>
      <c r="M21" s="93">
        <f>'PVC-U-Normabmessungen'!$B22-(2*'PVC-U-Normabmessungen'!R22)</f>
        <v>376.6</v>
      </c>
      <c r="N21" s="179">
        <f t="shared" si="3"/>
        <v>1.1831237933419163</v>
      </c>
      <c r="O21" s="28"/>
      <c r="P21" s="93">
        <f>'PVC-U-Normabmessungen'!$B22-(2*'PVC-U-Normabmessungen'!V22)</f>
        <v>374.8</v>
      </c>
      <c r="Q21" s="179">
        <f t="shared" si="4"/>
        <v>1.1774689265654545</v>
      </c>
      <c r="R21" s="28"/>
      <c r="S21" s="93">
        <f>'PVC-U-Normabmessungen'!$B22-(2*'PVC-U-Normabmessungen'!Z22)</f>
        <v>370.2</v>
      </c>
      <c r="T21" s="179">
        <f t="shared" si="5"/>
        <v>1.1630176003589414</v>
      </c>
      <c r="U21" s="28"/>
      <c r="V21" s="34">
        <f t="shared" si="0"/>
        <v>400</v>
      </c>
      <c r="W21" s="53"/>
    </row>
    <row r="22" spans="1:23" ht="19.5" customHeight="1">
      <c r="A22" s="25"/>
      <c r="B22" s="43">
        <f>'PVC-U-Normabmessungen'!B23</f>
        <v>450</v>
      </c>
      <c r="C22" s="6"/>
      <c r="D22" s="207" t="s">
        <v>50</v>
      </c>
      <c r="E22" s="211" t="s">
        <v>50</v>
      </c>
      <c r="F22" s="28"/>
      <c r="G22" s="67">
        <f>'PVC-U-Normabmessungen'!$B23-(2*'PVC-U-Normabmessungen'!J23)</f>
        <v>432.4</v>
      </c>
      <c r="H22" s="180">
        <f t="shared" si="1"/>
        <v>1.3584246634122263</v>
      </c>
      <c r="I22" s="28"/>
      <c r="J22" s="67">
        <f>'PVC-U-Normabmessungen'!$B23-(2*'PVC-U-Normabmessungen'!N23)</f>
        <v>428</v>
      </c>
      <c r="K22" s="180">
        <f t="shared" si="2"/>
        <v>1.3446016557364315</v>
      </c>
      <c r="L22" s="28"/>
      <c r="M22" s="67">
        <f>'PVC-U-Normabmessungen'!$B23-(2*'PVC-U-Normabmessungen'!R23)</f>
        <v>423.6</v>
      </c>
      <c r="N22" s="180">
        <f t="shared" si="3"/>
        <v>1.3307786480606365</v>
      </c>
      <c r="O22" s="28"/>
      <c r="P22" s="67" t="s">
        <v>50</v>
      </c>
      <c r="Q22" s="180" t="s">
        <v>50</v>
      </c>
      <c r="R22" s="28"/>
      <c r="S22" s="67" t="s">
        <v>50</v>
      </c>
      <c r="T22" s="180" t="s">
        <v>50</v>
      </c>
      <c r="U22" s="28"/>
      <c r="V22" s="43">
        <f t="shared" si="0"/>
        <v>450</v>
      </c>
      <c r="W22" s="53"/>
    </row>
    <row r="23" spans="1:23" ht="19.5" customHeight="1">
      <c r="A23" s="25"/>
      <c r="B23" s="34">
        <f>'PVC-U-Normabmessungen'!B24</f>
        <v>500</v>
      </c>
      <c r="C23" s="6"/>
      <c r="D23" s="209">
        <f>'PVC-U-Normabmessungen'!$B24-(2*'PVC-U-Normabmessungen'!F24)</f>
        <v>487.6</v>
      </c>
      <c r="E23" s="213">
        <f t="shared" ref="E23:E29" si="6">D23/1000*PI()</f>
        <v>1.5318405778903832</v>
      </c>
      <c r="F23" s="6"/>
      <c r="G23" s="93">
        <f>'PVC-U-Normabmessungen'!$B24-(2*'PVC-U-Normabmessungen'!J24)</f>
        <v>480.4</v>
      </c>
      <c r="H23" s="179">
        <f t="shared" si="1"/>
        <v>1.5092211107845366</v>
      </c>
      <c r="I23" s="28"/>
      <c r="J23" s="93">
        <f>'PVC-U-Normabmessungen'!$B24-(2*'PVC-U-Normabmessungen'!N24)</f>
        <v>475.4</v>
      </c>
      <c r="K23" s="179">
        <f t="shared" si="2"/>
        <v>1.4935131475165877</v>
      </c>
      <c r="L23" s="28"/>
      <c r="M23" s="93">
        <f>'PVC-U-Normabmessungen'!$B24-(2*'PVC-U-Normabmessungen'!R24)</f>
        <v>470.8</v>
      </c>
      <c r="N23" s="179">
        <f t="shared" si="3"/>
        <v>1.4790618213100746</v>
      </c>
      <c r="O23" s="28"/>
      <c r="P23" s="93">
        <f>'PVC-U-Normabmessungen'!$B24-(2*'PVC-U-Normabmessungen'!V24)</f>
        <v>467</v>
      </c>
      <c r="Q23" s="179">
        <f t="shared" si="4"/>
        <v>1.4671237692264334</v>
      </c>
      <c r="R23" s="28"/>
      <c r="S23" s="93">
        <f>'PVC-U-Normabmessungen'!$B24-(2*'PVC-U-Normabmessungen'!Z24)</f>
        <v>462.8</v>
      </c>
      <c r="T23" s="179">
        <f t="shared" si="5"/>
        <v>1.4539290800813562</v>
      </c>
      <c r="U23" s="28"/>
      <c r="V23" s="34">
        <f t="shared" si="0"/>
        <v>500</v>
      </c>
      <c r="W23" s="53"/>
    </row>
    <row r="24" spans="1:23" ht="19.5" customHeight="1">
      <c r="A24" s="25"/>
      <c r="B24" s="87">
        <f>'PVC-U-Normabmessungen'!B25</f>
        <v>630</v>
      </c>
      <c r="C24" s="6"/>
      <c r="D24" s="207">
        <f>'PVC-U-Normabmessungen'!$B25-(2*'PVC-U-Normabmessungen'!F25)</f>
        <v>614.20000000000005</v>
      </c>
      <c r="E24" s="214">
        <f t="shared" si="6"/>
        <v>1.9295662078348512</v>
      </c>
      <c r="F24" s="28"/>
      <c r="G24" s="67">
        <f>'PVC-U-Normabmessungen'!$B25-(2*'PVC-U-Normabmessungen'!J25)</f>
        <v>605.4</v>
      </c>
      <c r="H24" s="180">
        <f t="shared" si="1"/>
        <v>1.9019201924832605</v>
      </c>
      <c r="I24" s="28"/>
      <c r="J24" s="67">
        <f>'PVC-U-Normabmessungen'!$B25-(2*'PVC-U-Normabmessungen'!N25)</f>
        <v>599.20000000000005</v>
      </c>
      <c r="K24" s="180">
        <f t="shared" si="2"/>
        <v>1.8824423180310041</v>
      </c>
      <c r="L24" s="28"/>
      <c r="M24" s="67">
        <f>'PVC-U-Normabmessungen'!$B25-(2*'PVC-U-Normabmessungen'!R25)</f>
        <v>593.20000000000005</v>
      </c>
      <c r="N24" s="180">
        <f t="shared" si="3"/>
        <v>1.8635927621094655</v>
      </c>
      <c r="O24" s="28"/>
      <c r="P24" s="67">
        <f>'PVC-U-Normabmessungen'!$B25-(2*'PVC-U-Normabmessungen'!V25)</f>
        <v>586</v>
      </c>
      <c r="Q24" s="180">
        <f t="shared" si="4"/>
        <v>1.8409732950036186</v>
      </c>
      <c r="R24" s="28"/>
      <c r="S24" s="67">
        <f>'PVC-U-Normabmessungen'!$B25-(2*'PVC-U-Normabmessungen'!Z25)</f>
        <v>586</v>
      </c>
      <c r="T24" s="180">
        <f t="shared" si="5"/>
        <v>1.8409732950036186</v>
      </c>
      <c r="U24" s="28"/>
      <c r="V24" s="87">
        <f t="shared" si="0"/>
        <v>630</v>
      </c>
      <c r="W24" s="53"/>
    </row>
    <row r="25" spans="1:23" ht="19.5" customHeight="1">
      <c r="A25" s="25"/>
      <c r="B25" s="34">
        <f>'PVC-U-Normabmessungen'!B26</f>
        <v>710</v>
      </c>
      <c r="C25" s="6"/>
      <c r="D25" s="209">
        <f>'PVC-U-Normabmessungen'!$B26-(2*'PVC-U-Normabmessungen'!F26)</f>
        <v>692.4</v>
      </c>
      <c r="E25" s="213">
        <f t="shared" ref="E25:E28" si="7">D25/1000*PI()</f>
        <v>2.1752387533455728</v>
      </c>
      <c r="F25" s="6"/>
      <c r="G25" s="93">
        <f>'PVC-U-Normabmessungen'!$B26-(2*'PVC-U-Normabmessungen'!J26)</f>
        <v>682.2</v>
      </c>
      <c r="H25" s="179">
        <f t="shared" ref="H25:H28" si="8">G25/1000*PI()</f>
        <v>2.143194508278957</v>
      </c>
      <c r="I25" s="28"/>
      <c r="J25" s="93">
        <f>'PVC-U-Normabmessungen'!$B26-(2*'PVC-U-Normabmessungen'!N26)</f>
        <v>675.2</v>
      </c>
      <c r="K25" s="179">
        <f t="shared" ref="K25:K28" si="9">J25/1000*PI()</f>
        <v>2.1212033597038285</v>
      </c>
      <c r="L25" s="28"/>
      <c r="M25" s="93">
        <f>'PVC-U-Normabmessungen'!$B26-(2*'PVC-U-Normabmessungen'!R26)</f>
        <v>668.4</v>
      </c>
      <c r="N25" s="179">
        <f t="shared" si="3"/>
        <v>2.0998405296594176</v>
      </c>
      <c r="O25" s="28"/>
      <c r="P25" s="93">
        <f>'PVC-U-Normabmessungen'!$B26-(2*'PVC-U-Normabmessungen'!V26)</f>
        <v>665</v>
      </c>
      <c r="Q25" s="179">
        <f t="shared" si="4"/>
        <v>2.0891591146372126</v>
      </c>
      <c r="R25" s="28"/>
      <c r="S25" s="93" t="s">
        <v>50</v>
      </c>
      <c r="T25" s="179" t="s">
        <v>50</v>
      </c>
      <c r="U25" s="28"/>
      <c r="V25" s="34">
        <f t="shared" si="0"/>
        <v>710</v>
      </c>
      <c r="W25" s="53"/>
    </row>
    <row r="26" spans="1:23" ht="19.5" customHeight="1">
      <c r="A26" s="25"/>
      <c r="B26" s="43">
        <f>'PVC-U-Normabmessungen'!B27</f>
        <v>800</v>
      </c>
      <c r="C26" s="6"/>
      <c r="D26" s="207">
        <f>'PVC-U-Normabmessungen'!$B27-(2*'PVC-U-Normabmessungen'!F27)</f>
        <v>780</v>
      </c>
      <c r="E26" s="214">
        <f t="shared" si="7"/>
        <v>2.4504422698000385</v>
      </c>
      <c r="F26" s="28"/>
      <c r="G26" s="67">
        <f>'PVC-U-Normabmessungen'!$B27-(2*'PVC-U-Normabmessungen'!J27)</f>
        <v>768.6</v>
      </c>
      <c r="H26" s="180">
        <f t="shared" si="8"/>
        <v>2.414628113549115</v>
      </c>
      <c r="I26" s="28"/>
      <c r="J26" s="67">
        <f>'PVC-U-Normabmessungen'!$B27-(2*'PVC-U-Normabmessungen'!N27)</f>
        <v>760.8</v>
      </c>
      <c r="K26" s="180">
        <f t="shared" si="9"/>
        <v>2.3901236908511145</v>
      </c>
      <c r="L26" s="28"/>
      <c r="M26" s="67">
        <f>'PVC-U-Normabmessungen'!$B27-(2*'PVC-U-Normabmessungen'!R27)</f>
        <v>753.2</v>
      </c>
      <c r="N26" s="180">
        <f t="shared" si="3"/>
        <v>2.3662475866838326</v>
      </c>
      <c r="O26" s="28"/>
      <c r="P26" s="67">
        <f>'PVC-U-Normabmessungen'!$B27-(2*'PVC-U-Normabmessungen'!V27)</f>
        <v>750</v>
      </c>
      <c r="Q26" s="180">
        <f t="shared" si="4"/>
        <v>2.3561944901923448</v>
      </c>
      <c r="R26" s="28"/>
      <c r="S26" s="67" t="s">
        <v>50</v>
      </c>
      <c r="T26" s="180" t="s">
        <v>50</v>
      </c>
      <c r="U26" s="28"/>
      <c r="V26" s="43">
        <f t="shared" si="0"/>
        <v>800</v>
      </c>
      <c r="W26" s="53"/>
    </row>
    <row r="27" spans="1:23" ht="19.5" customHeight="1">
      <c r="A27" s="25"/>
      <c r="B27" s="34">
        <f>'PVC-U-Normabmessungen'!B28</f>
        <v>900</v>
      </c>
      <c r="C27" s="6"/>
      <c r="D27" s="209">
        <f>'PVC-U-Normabmessungen'!$B28-(2*'PVC-U-Normabmessungen'!F28)</f>
        <v>877.4</v>
      </c>
      <c r="E27" s="213">
        <f t="shared" si="7"/>
        <v>2.7564333942596844</v>
      </c>
      <c r="F27" s="6"/>
      <c r="G27" s="93">
        <f>'PVC-U-Normabmessungen'!$B28-(2*'PVC-U-Normabmessungen'!J28)</f>
        <v>864.8</v>
      </c>
      <c r="H27" s="179">
        <f t="shared" si="8"/>
        <v>2.7168493268244527</v>
      </c>
      <c r="I27" s="28"/>
      <c r="J27" s="93">
        <f>'PVC-U-Normabmessungen'!$B28-(2*'PVC-U-Normabmessungen'!N28)</f>
        <v>856</v>
      </c>
      <c r="K27" s="179">
        <f t="shared" si="9"/>
        <v>2.6892033114728631</v>
      </c>
      <c r="L27" s="28"/>
      <c r="M27" s="93" t="s">
        <v>50</v>
      </c>
      <c r="N27" s="179" t="s">
        <v>50</v>
      </c>
      <c r="O27" s="28"/>
      <c r="P27" s="93" t="s">
        <v>50</v>
      </c>
      <c r="Q27" s="179" t="s">
        <v>50</v>
      </c>
      <c r="R27" s="28"/>
      <c r="S27" s="93" t="s">
        <v>50</v>
      </c>
      <c r="T27" s="179" t="s">
        <v>50</v>
      </c>
      <c r="U27" s="28"/>
      <c r="V27" s="34">
        <f t="shared" si="0"/>
        <v>900</v>
      </c>
      <c r="W27" s="53"/>
    </row>
    <row r="28" spans="1:23" ht="19.5" customHeight="1">
      <c r="A28" s="25"/>
      <c r="B28" s="43">
        <f>'PVC-U-Normabmessungen'!B29</f>
        <v>1000</v>
      </c>
      <c r="C28" s="6"/>
      <c r="D28" s="207">
        <f>'PVC-U-Normabmessungen'!$B29-(2*'PVC-U-Normabmessungen'!F29)</f>
        <v>975</v>
      </c>
      <c r="E28" s="214">
        <f t="shared" si="7"/>
        <v>3.0630528372500483</v>
      </c>
      <c r="F28" s="28"/>
      <c r="G28" s="67">
        <f>'PVC-U-Normabmessungen'!$B29-(2*'PVC-U-Normabmessungen'!J29)</f>
        <v>960.8</v>
      </c>
      <c r="H28" s="180">
        <f t="shared" si="8"/>
        <v>3.0184422215690732</v>
      </c>
      <c r="I28" s="28"/>
      <c r="J28" s="67">
        <f>'PVC-U-Normabmessungen'!$B29-(2*'PVC-U-Normabmessungen'!N29)</f>
        <v>951</v>
      </c>
      <c r="K28" s="180">
        <f t="shared" si="9"/>
        <v>2.9876546135638931</v>
      </c>
      <c r="L28" s="28"/>
      <c r="M28" s="67" t="s">
        <v>50</v>
      </c>
      <c r="N28" s="180" t="s">
        <v>50</v>
      </c>
      <c r="O28" s="28"/>
      <c r="P28" s="67" t="s">
        <v>50</v>
      </c>
      <c r="Q28" s="180" t="s">
        <v>50</v>
      </c>
      <c r="R28" s="28"/>
      <c r="S28" s="67" t="s">
        <v>50</v>
      </c>
      <c r="T28" s="180" t="s">
        <v>50</v>
      </c>
      <c r="U28" s="28"/>
      <c r="V28" s="43">
        <f t="shared" si="0"/>
        <v>1000</v>
      </c>
      <c r="W28" s="53"/>
    </row>
    <row r="29" spans="1:23" ht="19.5" customHeight="1" thickBot="1">
      <c r="A29" s="224" t="s">
        <v>59</v>
      </c>
      <c r="B29" s="202">
        <f>'PVC-U-Normabmessungen'!B30</f>
        <v>1200</v>
      </c>
      <c r="C29" s="188"/>
      <c r="D29" s="215">
        <f>'PVC-U-Normabmessungen'!$B30-(2*'PVC-U-Normabmessungen'!F30)</f>
        <v>1170.2</v>
      </c>
      <c r="E29" s="216">
        <f t="shared" si="6"/>
        <v>3.6762917232307761</v>
      </c>
      <c r="F29" s="188"/>
      <c r="G29" s="215">
        <f>'PVC-U-Normabmessungen'!$B30-(2*'PVC-U-Normabmessungen'!J30)</f>
        <v>1152.8</v>
      </c>
      <c r="H29" s="216">
        <f t="shared" si="1"/>
        <v>3.6216280110583137</v>
      </c>
      <c r="I29" s="190"/>
      <c r="J29" s="203" t="s">
        <v>50</v>
      </c>
      <c r="K29" s="204" t="s">
        <v>50</v>
      </c>
      <c r="L29" s="190"/>
      <c r="M29" s="203" t="s">
        <v>50</v>
      </c>
      <c r="N29" s="204" t="s">
        <v>50</v>
      </c>
      <c r="O29" s="190"/>
      <c r="P29" s="203" t="s">
        <v>50</v>
      </c>
      <c r="Q29" s="204" t="s">
        <v>50</v>
      </c>
      <c r="R29" s="190"/>
      <c r="S29" s="203" t="s">
        <v>50</v>
      </c>
      <c r="T29" s="204" t="s">
        <v>50</v>
      </c>
      <c r="U29" s="190"/>
      <c r="V29" s="202">
        <f t="shared" si="0"/>
        <v>1200</v>
      </c>
      <c r="W29" s="53"/>
    </row>
    <row r="30" spans="1:23">
      <c r="A30" s="46"/>
      <c r="B30" s="177" t="s">
        <v>67</v>
      </c>
      <c r="C30" s="47"/>
      <c r="D30" s="65"/>
      <c r="E30" s="55"/>
      <c r="F30" s="56"/>
      <c r="G30" s="56"/>
      <c r="H30" s="55"/>
      <c r="I30" s="56"/>
      <c r="J30" s="56"/>
      <c r="K30" s="56"/>
      <c r="L30" s="13" t="s">
        <v>61</v>
      </c>
      <c r="M30" s="13"/>
      <c r="N30" s="13"/>
      <c r="O30" s="13"/>
      <c r="P30" s="13"/>
      <c r="Q30" s="13"/>
      <c r="R30" s="13"/>
      <c r="S30" s="56"/>
      <c r="T30" s="55"/>
      <c r="U30" s="47"/>
      <c r="V30" s="47"/>
      <c r="W30" s="48"/>
    </row>
  </sheetData>
  <mergeCells count="15">
    <mergeCell ref="E1:T1"/>
    <mergeCell ref="B8:U8"/>
    <mergeCell ref="D12:E12"/>
    <mergeCell ref="G12:H12"/>
    <mergeCell ref="J12:K12"/>
    <mergeCell ref="S12:T12"/>
    <mergeCell ref="E2:T3"/>
    <mergeCell ref="D10:E10"/>
    <mergeCell ref="G10:H10"/>
    <mergeCell ref="J10:K10"/>
    <mergeCell ref="S10:T10"/>
    <mergeCell ref="M10:N10"/>
    <mergeCell ref="M12:N12"/>
    <mergeCell ref="P10:Q10"/>
    <mergeCell ref="P12:Q12"/>
  </mergeCells>
  <pageMargins left="0.78740157480314965" right="0.78740157480314965" top="0.39370078740157483" bottom="0.39370078740157483" header="0.19685039370078741" footer="0.23622047244094491"/>
  <pageSetup paperSize="9" orientation="landscape" r:id="rId1"/>
  <headerFooter>
    <oddFooter xml:space="preserve">&amp;CGeschäftsstelle VKR  Schachenallee 29C CH-5000 Aarau
Tel. +41 (0)62 834 00 60 www.vkr.ch  info@vkr.ch
&amp;R
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E7B53-CD9A-4C1A-A26E-918156B0663D}">
  <sheetPr>
    <tabColor theme="5" tint="0.59999389629810485"/>
  </sheetPr>
  <dimension ref="A1:AH33"/>
  <sheetViews>
    <sheetView showGridLines="0" view="pageBreakPreview" zoomScale="99" zoomScaleNormal="100" zoomScaleSheetLayoutView="99" zoomScalePageLayoutView="120" workbookViewId="0">
      <selection activeCell="R10" sqref="R10"/>
    </sheetView>
  </sheetViews>
  <sheetFormatPr baseColWidth="10" defaultRowHeight="12.7" outlineLevelRow="1"/>
  <cols>
    <col min="1" max="1" width="1.29296875" customWidth="1"/>
    <col min="2" max="2" width="6.234375" customWidth="1"/>
    <col min="3" max="3" width="6.9375" bestFit="1" customWidth="1"/>
    <col min="4" max="4" width="6.76171875" bestFit="1" customWidth="1"/>
    <col min="5" max="5" width="2.703125" customWidth="1"/>
    <col min="6" max="6" width="6.3515625" bestFit="1" customWidth="1"/>
    <col min="7" max="7" width="6.29296875" bestFit="1" customWidth="1"/>
    <col min="8" max="8" width="1.703125" customWidth="1"/>
    <col min="9" max="9" width="6.3515625" bestFit="1" customWidth="1"/>
    <col min="10" max="10" width="6.29296875" bestFit="1" customWidth="1"/>
    <col min="11" max="11" width="1.703125" customWidth="1"/>
    <col min="12" max="12" width="6.3515625" bestFit="1" customWidth="1"/>
    <col min="13" max="13" width="6.29296875" bestFit="1" customWidth="1"/>
    <col min="14" max="14" width="1.703125" customWidth="1"/>
    <col min="15" max="15" width="6.3515625" bestFit="1" customWidth="1"/>
    <col min="16" max="16" width="6.29296875" bestFit="1" customWidth="1"/>
    <col min="17" max="17" width="1.703125" customWidth="1"/>
    <col min="18" max="18" width="6.3515625" bestFit="1" customWidth="1"/>
    <col min="19" max="19" width="6.29296875" bestFit="1" customWidth="1"/>
    <col min="20" max="20" width="1.703125" customWidth="1"/>
    <col min="21" max="21" width="6.3515625" bestFit="1" customWidth="1"/>
    <col min="22" max="22" width="6.29296875" bestFit="1" customWidth="1"/>
    <col min="23" max="23" width="1.703125" customWidth="1"/>
    <col min="24" max="24" width="6.3515625" bestFit="1" customWidth="1"/>
    <col min="25" max="25" width="6.29296875" bestFit="1" customWidth="1"/>
    <col min="26" max="26" width="1.703125" customWidth="1"/>
    <col min="27" max="27" width="6.3515625" bestFit="1" customWidth="1"/>
    <col min="28" max="28" width="6.29296875" bestFit="1" customWidth="1"/>
    <col min="29" max="29" width="1.703125" customWidth="1"/>
    <col min="30" max="30" width="6.3515625" bestFit="1" customWidth="1"/>
    <col min="31" max="31" width="6.29296875" bestFit="1" customWidth="1"/>
    <col min="32" max="32" width="1.703125" customWidth="1"/>
    <col min="33" max="33" width="6.46875" customWidth="1"/>
    <col min="34" max="34" width="1.46875" customWidth="1"/>
    <col min="35" max="35" width="0.9375" customWidth="1"/>
  </cols>
  <sheetData>
    <row r="1" spans="1:34" s="3" customFormat="1" ht="18" customHeight="1">
      <c r="A1" s="1"/>
      <c r="B1" s="2"/>
      <c r="C1" s="2"/>
      <c r="D1" s="2"/>
      <c r="E1" s="2"/>
      <c r="F1" s="2"/>
      <c r="G1" s="72"/>
      <c r="H1" s="236" t="s">
        <v>42</v>
      </c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  <c r="AA1" s="236"/>
      <c r="AB1" s="236"/>
      <c r="AC1" s="236"/>
      <c r="AD1" s="236"/>
      <c r="AE1" s="72"/>
      <c r="AF1" s="72"/>
      <c r="AG1" s="71" t="s">
        <v>97</v>
      </c>
      <c r="AH1" s="69"/>
    </row>
    <row r="2" spans="1:34" s="3" customFormat="1" ht="18" customHeight="1">
      <c r="A2" s="4"/>
      <c r="B2" s="5"/>
      <c r="C2" s="5"/>
      <c r="D2" s="5"/>
      <c r="E2" s="5"/>
      <c r="F2" s="5"/>
      <c r="G2" s="73"/>
      <c r="H2" s="237" t="s">
        <v>41</v>
      </c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73"/>
      <c r="AF2" s="73"/>
      <c r="AH2" s="70"/>
    </row>
    <row r="3" spans="1:34" s="3" customFormat="1" ht="18" customHeight="1">
      <c r="A3" s="4"/>
      <c r="B3" s="5"/>
      <c r="C3" s="5"/>
      <c r="D3" s="5"/>
      <c r="E3" s="5"/>
      <c r="F3" s="5"/>
      <c r="G3" s="73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73"/>
      <c r="AF3" s="73"/>
      <c r="AH3" s="70"/>
    </row>
    <row r="4" spans="1:34" s="3" customFormat="1" ht="18" customHeight="1">
      <c r="A4" s="4"/>
      <c r="B4" s="5"/>
      <c r="C4" s="5"/>
      <c r="D4" s="5"/>
      <c r="E4" s="5"/>
      <c r="F4" s="5"/>
      <c r="G4" s="73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73"/>
      <c r="AF4" s="73"/>
      <c r="AH4" s="70"/>
    </row>
    <row r="5" spans="1:34" s="3" customFormat="1" ht="18" customHeight="1">
      <c r="A5" s="4"/>
      <c r="B5" s="8" t="s">
        <v>7</v>
      </c>
      <c r="C5" s="8"/>
      <c r="D5" s="8"/>
      <c r="E5" s="8"/>
      <c r="F5" s="8"/>
      <c r="G5" s="8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H5" s="70"/>
    </row>
    <row r="6" spans="1:34" s="3" customFormat="1" ht="18" customHeight="1">
      <c r="A6" s="4"/>
      <c r="B6" s="10" t="s">
        <v>8</v>
      </c>
      <c r="C6" s="10"/>
      <c r="D6" s="10"/>
      <c r="E6" s="10"/>
      <c r="F6" s="10"/>
      <c r="G6" s="10"/>
      <c r="H6" s="10"/>
      <c r="I6" s="10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H6" s="70"/>
    </row>
    <row r="7" spans="1:34" s="3" customFormat="1" ht="8.25" customHeight="1">
      <c r="A7" s="11"/>
      <c r="B7" s="12"/>
      <c r="C7" s="12"/>
      <c r="D7" s="12"/>
      <c r="E7" s="12"/>
      <c r="F7" s="12"/>
      <c r="G7" s="12"/>
      <c r="H7" s="12"/>
      <c r="I7" s="12"/>
      <c r="J7" s="13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59"/>
    </row>
    <row r="8" spans="1:34" s="3" customFormat="1" ht="9" customHeight="1"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/>
    </row>
    <row r="9" spans="1:34" ht="18.350000000000001">
      <c r="A9" s="120"/>
      <c r="B9" s="134" t="s">
        <v>20</v>
      </c>
      <c r="C9" s="129"/>
      <c r="D9" s="129"/>
      <c r="E9" s="129"/>
      <c r="F9" s="129"/>
      <c r="G9" s="129"/>
      <c r="H9" s="129"/>
      <c r="I9" s="129"/>
      <c r="J9" s="129"/>
      <c r="K9" s="129"/>
      <c r="L9" s="136" t="s">
        <v>24</v>
      </c>
      <c r="M9" s="129"/>
      <c r="N9" s="129"/>
      <c r="O9" s="129"/>
      <c r="P9" s="137" t="s">
        <v>21</v>
      </c>
      <c r="Q9" s="129"/>
      <c r="R9" s="135">
        <v>0.5</v>
      </c>
      <c r="S9" s="136" t="s">
        <v>19</v>
      </c>
      <c r="T9" s="129"/>
      <c r="U9" s="248" t="s">
        <v>64</v>
      </c>
      <c r="V9" s="249"/>
      <c r="W9" s="249"/>
      <c r="X9" s="249"/>
      <c r="Y9" s="249"/>
      <c r="Z9" s="249"/>
      <c r="AA9" s="249"/>
      <c r="AB9" s="249"/>
      <c r="AC9" s="249"/>
      <c r="AD9" s="250"/>
      <c r="AE9" s="75"/>
      <c r="AF9" s="139" t="s">
        <v>40</v>
      </c>
      <c r="AG9" s="74"/>
      <c r="AH9" s="16"/>
    </row>
    <row r="10" spans="1:34" ht="12.75" customHeight="1">
      <c r="H10" s="18"/>
      <c r="I10" s="18"/>
      <c r="J10" s="18"/>
      <c r="K10" s="18"/>
      <c r="L10" s="18"/>
      <c r="O10" s="18"/>
      <c r="P10" s="18"/>
      <c r="Q10" s="18"/>
      <c r="R10" s="18"/>
      <c r="S10" s="18"/>
      <c r="T10" s="18"/>
      <c r="U10" s="18"/>
      <c r="V10" s="18"/>
      <c r="W10" s="18"/>
      <c r="X10" s="18" t="s">
        <v>65</v>
      </c>
      <c r="Y10" s="18"/>
      <c r="Z10" s="18"/>
      <c r="AA10" s="18"/>
      <c r="AB10" s="18"/>
      <c r="AC10" s="18"/>
      <c r="AD10" s="18"/>
      <c r="AE10" s="18"/>
      <c r="AF10" s="18"/>
      <c r="AG10" s="18"/>
      <c r="AH10" s="18"/>
    </row>
    <row r="11" spans="1:34" ht="15.35">
      <c r="A11" s="20"/>
      <c r="B11" s="21"/>
      <c r="C11" s="21"/>
      <c r="D11" s="21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4"/>
    </row>
    <row r="12" spans="1:34" hidden="1">
      <c r="A12" s="25"/>
      <c r="B12" s="26">
        <v>1</v>
      </c>
      <c r="C12" s="26"/>
      <c r="D12" s="26"/>
      <c r="E12" s="6"/>
      <c r="F12" s="6"/>
      <c r="G12" s="6"/>
      <c r="H12" s="26">
        <v>2</v>
      </c>
      <c r="I12" s="88"/>
      <c r="J12" s="92">
        <v>3</v>
      </c>
      <c r="K12" s="26">
        <v>6</v>
      </c>
      <c r="L12" s="88"/>
      <c r="M12" s="92">
        <v>7</v>
      </c>
      <c r="N12" s="26">
        <v>10</v>
      </c>
      <c r="O12" s="26"/>
      <c r="P12" s="26">
        <v>11</v>
      </c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6"/>
    </row>
    <row r="13" spans="1:34" s="114" customFormat="1" ht="18" customHeight="1">
      <c r="A13" s="113"/>
      <c r="C13" s="115"/>
      <c r="D13" s="116" t="s">
        <v>15</v>
      </c>
      <c r="F13" s="117">
        <v>10</v>
      </c>
      <c r="G13" s="117" t="s">
        <v>16</v>
      </c>
      <c r="H13" s="118"/>
      <c r="I13" s="117">
        <v>15</v>
      </c>
      <c r="J13" s="117" t="s">
        <v>16</v>
      </c>
      <c r="K13" s="118"/>
      <c r="L13" s="117">
        <v>20</v>
      </c>
      <c r="M13" s="117" t="s">
        <v>16</v>
      </c>
      <c r="N13" s="118"/>
      <c r="O13" s="117">
        <v>25</v>
      </c>
      <c r="P13" s="117" t="s">
        <v>16</v>
      </c>
      <c r="R13" s="117">
        <v>30</v>
      </c>
      <c r="S13" s="117" t="s">
        <v>16</v>
      </c>
      <c r="U13" s="117">
        <v>35</v>
      </c>
      <c r="V13" s="117" t="s">
        <v>16</v>
      </c>
      <c r="X13" s="117">
        <v>40</v>
      </c>
      <c r="Y13" s="117" t="s">
        <v>16</v>
      </c>
      <c r="AA13" s="117">
        <v>45</v>
      </c>
      <c r="AB13" s="117" t="s">
        <v>16</v>
      </c>
      <c r="AD13" s="117">
        <v>50</v>
      </c>
      <c r="AE13" s="117" t="s">
        <v>16</v>
      </c>
      <c r="AF13" s="118"/>
      <c r="AG13" s="118"/>
      <c r="AH13" s="119"/>
    </row>
    <row r="14" spans="1:34" ht="18" customHeight="1" thickBot="1">
      <c r="A14" s="25"/>
      <c r="C14" s="60"/>
      <c r="E14" s="99"/>
      <c r="H14" s="6"/>
      <c r="K14" s="6"/>
      <c r="N14" s="6"/>
      <c r="AF14" s="6"/>
      <c r="AG14" s="6"/>
      <c r="AH14" s="27"/>
    </row>
    <row r="15" spans="1:34" ht="19.5" customHeight="1" thickBot="1">
      <c r="A15" s="25"/>
      <c r="B15" s="144" t="s">
        <v>1</v>
      </c>
      <c r="C15" s="145" t="s">
        <v>6</v>
      </c>
      <c r="D15" s="146" t="s">
        <v>17</v>
      </c>
      <c r="E15" s="6"/>
      <c r="F15" s="147" t="s">
        <v>13</v>
      </c>
      <c r="G15" s="148" t="s">
        <v>14</v>
      </c>
      <c r="H15" s="6"/>
      <c r="I15" s="147" t="s">
        <v>13</v>
      </c>
      <c r="J15" s="148" t="s">
        <v>14</v>
      </c>
      <c r="K15" s="68"/>
      <c r="L15" s="147" t="s">
        <v>13</v>
      </c>
      <c r="M15" s="148" t="s">
        <v>14</v>
      </c>
      <c r="N15" s="68"/>
      <c r="O15" s="147" t="s">
        <v>13</v>
      </c>
      <c r="P15" s="148" t="s">
        <v>14</v>
      </c>
      <c r="Q15" s="89"/>
      <c r="R15" s="147" t="s">
        <v>13</v>
      </c>
      <c r="S15" s="148" t="s">
        <v>14</v>
      </c>
      <c r="T15" s="89"/>
      <c r="U15" s="147" t="s">
        <v>13</v>
      </c>
      <c r="V15" s="148" t="s">
        <v>14</v>
      </c>
      <c r="W15" s="89"/>
      <c r="X15" s="147" t="s">
        <v>13</v>
      </c>
      <c r="Y15" s="148" t="s">
        <v>14</v>
      </c>
      <c r="Z15" s="89"/>
      <c r="AA15" s="147" t="s">
        <v>13</v>
      </c>
      <c r="AB15" s="148" t="s">
        <v>14</v>
      </c>
      <c r="AC15" s="89"/>
      <c r="AD15" s="147" t="s">
        <v>13</v>
      </c>
      <c r="AE15" s="148" t="s">
        <v>14</v>
      </c>
      <c r="AF15" s="54"/>
      <c r="AG15" s="144" t="s">
        <v>1</v>
      </c>
      <c r="AH15" s="27"/>
    </row>
    <row r="16" spans="1:34" ht="19.5" hidden="1" customHeight="1" outlineLevel="1">
      <c r="A16" s="25"/>
      <c r="B16" s="52">
        <f>'PVC-U-Normabmessungen'!B15</f>
        <v>110</v>
      </c>
      <c r="C16" s="91" t="str">
        <f>'PVC-U-Innenabmessungen'!D14</f>
        <v>-</v>
      </c>
      <c r="D16" s="125" t="e">
        <f>PI()*(C16*C16)/4000000</f>
        <v>#VALUE!</v>
      </c>
      <c r="E16" s="6"/>
      <c r="F16" s="100" t="e">
        <f>-2*SQRT((8*9.81)*($C16/4000)*F$13/1000)*LOG(((($R$9/1000)/(3.71*4*$C16/4000))+(2.51*1.3*0.000001/((4*$C16/4000)*SQRT(8*9.81*($C16/4000)*F$13/1000)))))</f>
        <v>#VALUE!</v>
      </c>
      <c r="G16" s="127" t="e">
        <f t="shared" ref="G16:G31" si="0">F16*$D16*1000</f>
        <v>#VALUE!</v>
      </c>
      <c r="H16" s="6"/>
      <c r="I16" s="100" t="e">
        <f>-2*SQRT((8*9.81)*($C16/4000)*I$13/1000)*LOG(((($R$9/1000)/(3.71*4*$C16/4000))+(2.51*1.3*0.000001/((4*$C16/4000)*SQRT(8*9.81*($C16/4000)*I$13/1000)))))</f>
        <v>#VALUE!</v>
      </c>
      <c r="J16" s="127" t="e">
        <f t="shared" ref="J16:J31" si="1">I16*$D16*1000</f>
        <v>#VALUE!</v>
      </c>
      <c r="K16" s="28"/>
      <c r="L16" s="100" t="e">
        <f>-2*SQRT((8*9.81)*($C16/4000)*L$13/1000)*LOG(((($R$9/1000)/(3.71*4*$C16/4000))+(2.51*1.3*0.000001/((4*$C16/4000)*SQRT(8*9.81*($C16/4000)*L$13/1000)))))</f>
        <v>#VALUE!</v>
      </c>
      <c r="M16" s="127" t="e">
        <f t="shared" ref="M16:M31" si="2">L16*$D16*1000</f>
        <v>#VALUE!</v>
      </c>
      <c r="N16" s="28"/>
      <c r="O16" s="100" t="e">
        <f>-2*SQRT((8*9.81)*($C16/4000)*O$13/1000)*LOG(((($R$9/1000)/(3.71*4*$C16/4000))+(2.51*1.3*0.000001/((4*$C16/4000)*SQRT(8*9.81*($C16/4000)*O$13/1000)))))</f>
        <v>#VALUE!</v>
      </c>
      <c r="P16" s="127" t="e">
        <f t="shared" ref="P16:P31" si="3">O16*$D16*1000</f>
        <v>#VALUE!</v>
      </c>
      <c r="Q16" s="112"/>
      <c r="R16" s="100" t="e">
        <f>-2*SQRT((8*9.81)*($C16/4000)*R$13/1000)*LOG(((($R$9/1000)/(3.71*4*$C16/4000))+(2.51*1.3*0.000001/((4*$C16/4000)*SQRT(8*9.81*($C16/4000)*R$13/1000)))))</f>
        <v>#VALUE!</v>
      </c>
      <c r="S16" s="127" t="e">
        <f t="shared" ref="S16:S31" si="4">R16*$D16*1000</f>
        <v>#VALUE!</v>
      </c>
      <c r="T16" s="112"/>
      <c r="U16" s="100" t="e">
        <f>-2*SQRT((8*9.81)*($C16/4000)*U$13/1000)*LOG(((($R$9/1000)/(3.71*4*$C16/4000))+(2.51*1.3*0.000001/((4*$C16/4000)*SQRT(8*9.81*($C16/4000)*U$13/1000)))))</f>
        <v>#VALUE!</v>
      </c>
      <c r="V16" s="127" t="e">
        <f t="shared" ref="V16:V31" si="5">U16*$D16*1000</f>
        <v>#VALUE!</v>
      </c>
      <c r="W16" s="112"/>
      <c r="X16" s="100" t="e">
        <f>-2*SQRT((8*9.81)*($C16/4000)*X$13/1000)*LOG(((($R$9/1000)/(3.71*4*$C16/4000))+(2.51*1.3*0.000001/((4*$C16/4000)*SQRT(8*9.81*($C16/4000)*X$13/1000)))))</f>
        <v>#VALUE!</v>
      </c>
      <c r="Y16" s="127" t="e">
        <f t="shared" ref="Y16:Y31" si="6">X16*$D16*1000</f>
        <v>#VALUE!</v>
      </c>
      <c r="Z16" s="112"/>
      <c r="AA16" s="100" t="e">
        <f>-2*SQRT((8*9.81)*($C16/4000)*AA$13/1000)*LOG(((($R$9/1000)/(3.71*4*$C16/4000))+(2.51*1.3*0.000001/((4*$C16/4000)*SQRT(8*9.81*($C16/4000)*AA$13/1000)))))</f>
        <v>#VALUE!</v>
      </c>
      <c r="AB16" s="127" t="e">
        <f t="shared" ref="AB16:AB31" si="7">AA16*$D16*1000</f>
        <v>#VALUE!</v>
      </c>
      <c r="AC16" s="112"/>
      <c r="AD16" s="100" t="e">
        <f>-2*SQRT((8*9.81)*($C16/4000)*AD$13/1000)*LOG(((($R$9/1000)/(3.71*4*$C16/4000))+(2.51*1.3*0.000001/((4*$C16/4000)*SQRT(8*9.81*($C16/4000)*AD$13/1000)))))</f>
        <v>#VALUE!</v>
      </c>
      <c r="AE16" s="127" t="e">
        <f t="shared" ref="AE16:AE31" si="8">AD16*$D16*1000</f>
        <v>#VALUE!</v>
      </c>
      <c r="AF16" s="28"/>
      <c r="AG16" s="43">
        <f>B16</f>
        <v>110</v>
      </c>
      <c r="AH16" s="53"/>
    </row>
    <row r="17" spans="1:34" ht="19.5" hidden="1" customHeight="1" outlineLevel="1">
      <c r="A17" s="25"/>
      <c r="B17" s="50">
        <f>'PVC-U-Normabmessungen'!B16</f>
        <v>125</v>
      </c>
      <c r="C17" s="93" t="str">
        <f>'PVC-U-Innenabmessungen'!D15</f>
        <v>-</v>
      </c>
      <c r="D17" s="105" t="e">
        <f t="shared" ref="D17:D19" si="9">PI()*(C17*C17)/4000000</f>
        <v>#VALUE!</v>
      </c>
      <c r="E17" s="6"/>
      <c r="F17" s="101" t="e">
        <f t="shared" ref="F17:F31" si="10">-2*SQRT((8*9.81)*($C17/4000)*F$13/1000)*LOG(((($R$9/1000)/(3.71*4*$C17/4000))+(2.51*1.3*0.000001/((4*$C17/4000)*SQRT(8*9.81*($C17/4000)*F$13/1000)))))</f>
        <v>#VALUE!</v>
      </c>
      <c r="G17" s="63" t="e">
        <f t="shared" si="0"/>
        <v>#VALUE!</v>
      </c>
      <c r="H17" s="6"/>
      <c r="I17" s="101" t="e">
        <f t="shared" ref="I17:I31" si="11">-2*SQRT((8*9.81)*($C17/4000)*I$13/1000)*LOG(((($R$9/1000)/(3.71*4*$C17/4000))+(2.51*1.3*0.000001/((4*$C17/4000)*SQRT(8*9.81*($C17/4000)*I$13/1000)))))</f>
        <v>#VALUE!</v>
      </c>
      <c r="J17" s="63" t="e">
        <f t="shared" si="1"/>
        <v>#VALUE!</v>
      </c>
      <c r="K17" s="28"/>
      <c r="L17" s="101" t="e">
        <f t="shared" ref="L17:L31" si="12">-2*SQRT((8*9.81)*($C17/4000)*L$13/1000)*LOG(((($R$9/1000)/(3.71*4*$C17/4000))+(2.51*1.3*0.000001/((4*$C17/4000)*SQRT(8*9.81*($C17/4000)*L$13/1000)))))</f>
        <v>#VALUE!</v>
      </c>
      <c r="M17" s="63" t="e">
        <f t="shared" si="2"/>
        <v>#VALUE!</v>
      </c>
      <c r="N17" s="28"/>
      <c r="O17" s="101" t="e">
        <f t="shared" ref="O17:O31" si="13">-2*SQRT((8*9.81)*($C17/4000)*O$13/1000)*LOG(((($R$9/1000)/(3.71*4*$C17/4000))+(2.51*1.3*0.000001/((4*$C17/4000)*SQRT(8*9.81*($C17/4000)*O$13/1000)))))</f>
        <v>#VALUE!</v>
      </c>
      <c r="P17" s="63" t="e">
        <f t="shared" si="3"/>
        <v>#VALUE!</v>
      </c>
      <c r="Q17" s="112"/>
      <c r="R17" s="101" t="e">
        <f t="shared" ref="R17:R31" si="14">-2*SQRT((8*9.81)*($C17/4000)*R$13/1000)*LOG(((($R$9/1000)/(3.71*4*$C17/4000))+(2.51*1.3*0.000001/((4*$C17/4000)*SQRT(8*9.81*($C17/4000)*R$13/1000)))))</f>
        <v>#VALUE!</v>
      </c>
      <c r="S17" s="63" t="e">
        <f t="shared" si="4"/>
        <v>#VALUE!</v>
      </c>
      <c r="T17" s="112"/>
      <c r="U17" s="101" t="e">
        <f t="shared" ref="U17:U31" si="15">-2*SQRT((8*9.81)*($C17/4000)*U$13/1000)*LOG(((($R$9/1000)/(3.71*4*$C17/4000))+(2.51*1.3*0.000001/((4*$C17/4000)*SQRT(8*9.81*($C17/4000)*U$13/1000)))))</f>
        <v>#VALUE!</v>
      </c>
      <c r="V17" s="63" t="e">
        <f t="shared" si="5"/>
        <v>#VALUE!</v>
      </c>
      <c r="W17" s="112"/>
      <c r="X17" s="101" t="e">
        <f t="shared" ref="X17:X31" si="16">-2*SQRT((8*9.81)*($C17/4000)*X$13/1000)*LOG(((($R$9/1000)/(3.71*4*$C17/4000))+(2.51*1.3*0.000001/((4*$C17/4000)*SQRT(8*9.81*($C17/4000)*X$13/1000)))))</f>
        <v>#VALUE!</v>
      </c>
      <c r="Y17" s="63" t="e">
        <f t="shared" si="6"/>
        <v>#VALUE!</v>
      </c>
      <c r="Z17" s="112"/>
      <c r="AA17" s="101" t="e">
        <f t="shared" ref="AA17:AA31" si="17">-2*SQRT((8*9.81)*($C17/4000)*AA$13/1000)*LOG(((($R$9/1000)/(3.71*4*$C17/4000))+(2.51*1.3*0.000001/((4*$C17/4000)*SQRT(8*9.81*($C17/4000)*AA$13/1000)))))</f>
        <v>#VALUE!</v>
      </c>
      <c r="AB17" s="63" t="e">
        <f t="shared" si="7"/>
        <v>#VALUE!</v>
      </c>
      <c r="AC17" s="112"/>
      <c r="AD17" s="101" t="e">
        <f t="shared" ref="AD17:AD31" si="18">-2*SQRT((8*9.81)*($C17/4000)*AD$13/1000)*LOG(((($R$9/1000)/(3.71*4*$C17/4000))+(2.51*1.3*0.000001/((4*$C17/4000)*SQRT(8*9.81*($C17/4000)*AD$13/1000)))))</f>
        <v>#VALUE!</v>
      </c>
      <c r="AE17" s="63" t="e">
        <f t="shared" si="8"/>
        <v>#VALUE!</v>
      </c>
      <c r="AF17" s="28"/>
      <c r="AG17" s="34">
        <f t="shared" ref="AG17:AG31" si="19">B17</f>
        <v>125</v>
      </c>
      <c r="AH17" s="53"/>
    </row>
    <row r="18" spans="1:34" ht="19.5" hidden="1" customHeight="1" outlineLevel="1">
      <c r="A18" s="25"/>
      <c r="B18" s="51">
        <f>'PVC-U-Normabmessungen'!B17</f>
        <v>160</v>
      </c>
      <c r="C18" s="66" t="str">
        <f>'PVC-U-Innenabmessungen'!D16</f>
        <v>-</v>
      </c>
      <c r="D18" s="106" t="e">
        <f t="shared" si="9"/>
        <v>#VALUE!</v>
      </c>
      <c r="E18" s="6"/>
      <c r="F18" s="102" t="e">
        <f t="shared" si="10"/>
        <v>#VALUE!</v>
      </c>
      <c r="G18" s="64" t="e">
        <f t="shared" si="0"/>
        <v>#VALUE!</v>
      </c>
      <c r="H18" s="6"/>
      <c r="I18" s="102" t="e">
        <f t="shared" si="11"/>
        <v>#VALUE!</v>
      </c>
      <c r="J18" s="64" t="e">
        <f t="shared" si="1"/>
        <v>#VALUE!</v>
      </c>
      <c r="K18" s="28"/>
      <c r="L18" s="102" t="e">
        <f t="shared" si="12"/>
        <v>#VALUE!</v>
      </c>
      <c r="M18" s="64" t="e">
        <f t="shared" si="2"/>
        <v>#VALUE!</v>
      </c>
      <c r="N18" s="28"/>
      <c r="O18" s="102" t="e">
        <f t="shared" si="13"/>
        <v>#VALUE!</v>
      </c>
      <c r="P18" s="64" t="e">
        <f t="shared" si="3"/>
        <v>#VALUE!</v>
      </c>
      <c r="Q18" s="112"/>
      <c r="R18" s="102" t="e">
        <f t="shared" si="14"/>
        <v>#VALUE!</v>
      </c>
      <c r="S18" s="64" t="e">
        <f t="shared" si="4"/>
        <v>#VALUE!</v>
      </c>
      <c r="T18" s="112"/>
      <c r="U18" s="102" t="e">
        <f t="shared" si="15"/>
        <v>#VALUE!</v>
      </c>
      <c r="V18" s="64" t="e">
        <f t="shared" si="5"/>
        <v>#VALUE!</v>
      </c>
      <c r="W18" s="112"/>
      <c r="X18" s="102" t="e">
        <f t="shared" si="16"/>
        <v>#VALUE!</v>
      </c>
      <c r="Y18" s="64" t="e">
        <f t="shared" si="6"/>
        <v>#VALUE!</v>
      </c>
      <c r="Z18" s="112"/>
      <c r="AA18" s="102" t="e">
        <f t="shared" si="17"/>
        <v>#VALUE!</v>
      </c>
      <c r="AB18" s="64" t="e">
        <f t="shared" si="7"/>
        <v>#VALUE!</v>
      </c>
      <c r="AC18" s="112"/>
      <c r="AD18" s="102" t="e">
        <f t="shared" si="18"/>
        <v>#VALUE!</v>
      </c>
      <c r="AE18" s="64" t="e">
        <f t="shared" si="8"/>
        <v>#VALUE!</v>
      </c>
      <c r="AF18" s="28"/>
      <c r="AG18" s="38">
        <f t="shared" si="19"/>
        <v>160</v>
      </c>
      <c r="AH18" s="53"/>
    </row>
    <row r="19" spans="1:34" ht="19.5" hidden="1" customHeight="1" outlineLevel="1">
      <c r="A19" s="25"/>
      <c r="B19" s="50">
        <f>'PVC-U-Normabmessungen'!B18</f>
        <v>200</v>
      </c>
      <c r="C19" s="93" t="str">
        <f>'PVC-U-Innenabmessungen'!D17</f>
        <v>-</v>
      </c>
      <c r="D19" s="105" t="e">
        <f t="shared" si="9"/>
        <v>#VALUE!</v>
      </c>
      <c r="E19" s="6"/>
      <c r="F19" s="101" t="e">
        <f t="shared" si="10"/>
        <v>#VALUE!</v>
      </c>
      <c r="G19" s="109" t="e">
        <f t="shared" si="0"/>
        <v>#VALUE!</v>
      </c>
      <c r="H19" s="6"/>
      <c r="I19" s="101" t="e">
        <f t="shared" si="11"/>
        <v>#VALUE!</v>
      </c>
      <c r="J19" s="109" t="e">
        <f t="shared" si="1"/>
        <v>#VALUE!</v>
      </c>
      <c r="K19" s="28"/>
      <c r="L19" s="101" t="e">
        <f t="shared" si="12"/>
        <v>#VALUE!</v>
      </c>
      <c r="M19" s="109" t="e">
        <f t="shared" si="2"/>
        <v>#VALUE!</v>
      </c>
      <c r="N19" s="28"/>
      <c r="O19" s="101" t="e">
        <f t="shared" si="13"/>
        <v>#VALUE!</v>
      </c>
      <c r="P19" s="109" t="e">
        <f t="shared" si="3"/>
        <v>#VALUE!</v>
      </c>
      <c r="Q19" s="112"/>
      <c r="R19" s="101" t="e">
        <f t="shared" si="14"/>
        <v>#VALUE!</v>
      </c>
      <c r="S19" s="109" t="e">
        <f t="shared" si="4"/>
        <v>#VALUE!</v>
      </c>
      <c r="T19" s="112"/>
      <c r="U19" s="101" t="e">
        <f t="shared" si="15"/>
        <v>#VALUE!</v>
      </c>
      <c r="V19" s="109" t="e">
        <f t="shared" si="5"/>
        <v>#VALUE!</v>
      </c>
      <c r="W19" s="112"/>
      <c r="X19" s="101" t="e">
        <f t="shared" si="16"/>
        <v>#VALUE!</v>
      </c>
      <c r="Y19" s="109" t="e">
        <f t="shared" si="6"/>
        <v>#VALUE!</v>
      </c>
      <c r="Z19" s="112"/>
      <c r="AA19" s="101" t="e">
        <f t="shared" si="17"/>
        <v>#VALUE!</v>
      </c>
      <c r="AB19" s="109" t="e">
        <f t="shared" si="7"/>
        <v>#VALUE!</v>
      </c>
      <c r="AC19" s="112"/>
      <c r="AD19" s="101" t="e">
        <f t="shared" si="18"/>
        <v>#VALUE!</v>
      </c>
      <c r="AE19" s="109" t="e">
        <f t="shared" si="8"/>
        <v>#VALUE!</v>
      </c>
      <c r="AF19" s="28"/>
      <c r="AG19" s="34">
        <f t="shared" si="19"/>
        <v>200</v>
      </c>
      <c r="AH19" s="53"/>
    </row>
    <row r="20" spans="1:34" ht="19.5" hidden="1" customHeight="1" outlineLevel="1">
      <c r="A20" s="25"/>
      <c r="B20" s="51">
        <f>'PVC-U-Normabmessungen'!B19</f>
        <v>250</v>
      </c>
      <c r="C20" s="90" t="str">
        <f>'PVC-U-Innenabmessungen'!D18</f>
        <v>-</v>
      </c>
      <c r="D20" s="122" t="e">
        <f>PI()*(C20*C20)/4000000</f>
        <v>#VALUE!</v>
      </c>
      <c r="E20" s="6"/>
      <c r="F20" s="126" t="e">
        <f t="shared" si="10"/>
        <v>#VALUE!</v>
      </c>
      <c r="G20" s="121" t="e">
        <f t="shared" si="0"/>
        <v>#VALUE!</v>
      </c>
      <c r="H20" s="28"/>
      <c r="I20" s="128" t="e">
        <f t="shared" si="11"/>
        <v>#VALUE!</v>
      </c>
      <c r="J20" s="110" t="e">
        <f t="shared" si="1"/>
        <v>#VALUE!</v>
      </c>
      <c r="K20" s="28"/>
      <c r="L20" s="128" t="e">
        <f t="shared" si="12"/>
        <v>#VALUE!</v>
      </c>
      <c r="M20" s="110" t="e">
        <f t="shared" si="2"/>
        <v>#VALUE!</v>
      </c>
      <c r="N20" s="28"/>
      <c r="O20" s="128" t="e">
        <f t="shared" si="13"/>
        <v>#VALUE!</v>
      </c>
      <c r="P20" s="110" t="e">
        <f t="shared" si="3"/>
        <v>#VALUE!</v>
      </c>
      <c r="Q20" s="112"/>
      <c r="R20" s="128" t="e">
        <f t="shared" si="14"/>
        <v>#VALUE!</v>
      </c>
      <c r="S20" s="110" t="e">
        <f t="shared" si="4"/>
        <v>#VALUE!</v>
      </c>
      <c r="T20" s="112"/>
      <c r="U20" s="128" t="e">
        <f t="shared" si="15"/>
        <v>#VALUE!</v>
      </c>
      <c r="V20" s="110" t="e">
        <f t="shared" si="5"/>
        <v>#VALUE!</v>
      </c>
      <c r="W20" s="112"/>
      <c r="X20" s="128" t="e">
        <f t="shared" si="16"/>
        <v>#VALUE!</v>
      </c>
      <c r="Y20" s="110" t="e">
        <f t="shared" si="6"/>
        <v>#VALUE!</v>
      </c>
      <c r="Z20" s="112"/>
      <c r="AA20" s="128" t="e">
        <f t="shared" si="17"/>
        <v>#VALUE!</v>
      </c>
      <c r="AB20" s="110" t="e">
        <f t="shared" si="7"/>
        <v>#VALUE!</v>
      </c>
      <c r="AC20" s="112"/>
      <c r="AD20" s="128" t="e">
        <f t="shared" si="18"/>
        <v>#VALUE!</v>
      </c>
      <c r="AE20" s="110" t="e">
        <f t="shared" si="8"/>
        <v>#VALUE!</v>
      </c>
      <c r="AF20" s="28"/>
      <c r="AG20" s="38">
        <f t="shared" si="19"/>
        <v>250</v>
      </c>
      <c r="AH20" s="53"/>
    </row>
    <row r="21" spans="1:34" ht="19.5" hidden="1" customHeight="1" outlineLevel="1">
      <c r="A21" s="25"/>
      <c r="B21" s="50">
        <f>'PVC-U-Normabmessungen'!B20</f>
        <v>315</v>
      </c>
      <c r="C21" s="93" t="str">
        <f>'PVC-U-Innenabmessungen'!D19</f>
        <v>-</v>
      </c>
      <c r="D21" s="105" t="e">
        <f>PI()*(C21*C21)/4000000</f>
        <v>#VALUE!</v>
      </c>
      <c r="E21" s="6"/>
      <c r="F21" s="101" t="e">
        <f t="shared" si="10"/>
        <v>#VALUE!</v>
      </c>
      <c r="G21" s="109" t="e">
        <f t="shared" si="0"/>
        <v>#VALUE!</v>
      </c>
      <c r="H21" s="6"/>
      <c r="I21" s="101" t="e">
        <f t="shared" si="11"/>
        <v>#VALUE!</v>
      </c>
      <c r="J21" s="109" t="e">
        <f t="shared" si="1"/>
        <v>#VALUE!</v>
      </c>
      <c r="K21" s="28"/>
      <c r="L21" s="101" t="e">
        <f t="shared" si="12"/>
        <v>#VALUE!</v>
      </c>
      <c r="M21" s="109" t="e">
        <f t="shared" si="2"/>
        <v>#VALUE!</v>
      </c>
      <c r="N21" s="28"/>
      <c r="O21" s="101" t="e">
        <f t="shared" si="13"/>
        <v>#VALUE!</v>
      </c>
      <c r="P21" s="109" t="e">
        <f t="shared" si="3"/>
        <v>#VALUE!</v>
      </c>
      <c r="Q21" s="112"/>
      <c r="R21" s="101" t="e">
        <f t="shared" si="14"/>
        <v>#VALUE!</v>
      </c>
      <c r="S21" s="109" t="e">
        <f t="shared" si="4"/>
        <v>#VALUE!</v>
      </c>
      <c r="T21" s="112"/>
      <c r="U21" s="101" t="e">
        <f t="shared" si="15"/>
        <v>#VALUE!</v>
      </c>
      <c r="V21" s="109" t="e">
        <f t="shared" si="5"/>
        <v>#VALUE!</v>
      </c>
      <c r="W21" s="112"/>
      <c r="X21" s="101" t="e">
        <f t="shared" si="16"/>
        <v>#VALUE!</v>
      </c>
      <c r="Y21" s="109" t="e">
        <f t="shared" si="6"/>
        <v>#VALUE!</v>
      </c>
      <c r="Z21" s="112"/>
      <c r="AA21" s="101" t="e">
        <f t="shared" si="17"/>
        <v>#VALUE!</v>
      </c>
      <c r="AB21" s="109" t="e">
        <f t="shared" si="7"/>
        <v>#VALUE!</v>
      </c>
      <c r="AC21" s="112"/>
      <c r="AD21" s="101" t="e">
        <f t="shared" si="18"/>
        <v>#VALUE!</v>
      </c>
      <c r="AE21" s="109" t="e">
        <f t="shared" si="8"/>
        <v>#VALUE!</v>
      </c>
      <c r="AF21" s="28"/>
      <c r="AG21" s="34">
        <f t="shared" si="19"/>
        <v>315</v>
      </c>
      <c r="AH21" s="53"/>
    </row>
    <row r="22" spans="1:34" ht="19.5" hidden="1" customHeight="1" outlineLevel="1">
      <c r="A22" s="25"/>
      <c r="B22" s="52">
        <f>'PVC-U-Normabmessungen'!B21</f>
        <v>355</v>
      </c>
      <c r="C22" s="66" t="str">
        <f>'PVC-U-Innenabmessungen'!D20</f>
        <v>-</v>
      </c>
      <c r="D22" s="106" t="e">
        <f t="shared" ref="D22:D31" si="20">PI()*(C22*C22)/4000000</f>
        <v>#VALUE!</v>
      </c>
      <c r="E22" s="6"/>
      <c r="F22" s="102" t="e">
        <f t="shared" si="10"/>
        <v>#VALUE!</v>
      </c>
      <c r="G22" s="110" t="e">
        <f t="shared" si="0"/>
        <v>#VALUE!</v>
      </c>
      <c r="H22" s="28"/>
      <c r="I22" s="169" t="e">
        <f t="shared" si="11"/>
        <v>#VALUE!</v>
      </c>
      <c r="J22" s="170" t="e">
        <f t="shared" si="1"/>
        <v>#VALUE!</v>
      </c>
      <c r="K22" s="28"/>
      <c r="L22" s="128" t="e">
        <f t="shared" si="12"/>
        <v>#VALUE!</v>
      </c>
      <c r="M22" s="110" t="e">
        <f t="shared" si="2"/>
        <v>#VALUE!</v>
      </c>
      <c r="N22" s="28"/>
      <c r="O22" s="128" t="e">
        <f t="shared" si="13"/>
        <v>#VALUE!</v>
      </c>
      <c r="P22" s="110" t="e">
        <f t="shared" si="3"/>
        <v>#VALUE!</v>
      </c>
      <c r="Q22" s="112"/>
      <c r="R22" s="128" t="e">
        <f t="shared" si="14"/>
        <v>#VALUE!</v>
      </c>
      <c r="S22" s="110" t="e">
        <f t="shared" si="4"/>
        <v>#VALUE!</v>
      </c>
      <c r="T22" s="112"/>
      <c r="U22" s="128" t="e">
        <f t="shared" si="15"/>
        <v>#VALUE!</v>
      </c>
      <c r="V22" s="110" t="e">
        <f t="shared" si="5"/>
        <v>#VALUE!</v>
      </c>
      <c r="W22" s="112"/>
      <c r="X22" s="128" t="e">
        <f t="shared" si="16"/>
        <v>#VALUE!</v>
      </c>
      <c r="Y22" s="110" t="e">
        <f t="shared" si="6"/>
        <v>#VALUE!</v>
      </c>
      <c r="Z22" s="112"/>
      <c r="AA22" s="128" t="e">
        <f t="shared" si="17"/>
        <v>#VALUE!</v>
      </c>
      <c r="AB22" s="110" t="e">
        <f t="shared" si="7"/>
        <v>#VALUE!</v>
      </c>
      <c r="AC22" s="112"/>
      <c r="AD22" s="128" t="e">
        <f t="shared" si="18"/>
        <v>#VALUE!</v>
      </c>
      <c r="AE22" s="110" t="e">
        <f t="shared" si="8"/>
        <v>#VALUE!</v>
      </c>
      <c r="AF22" s="28"/>
      <c r="AG22" s="43">
        <f t="shared" si="19"/>
        <v>355</v>
      </c>
      <c r="AH22" s="53"/>
    </row>
    <row r="23" spans="1:34" ht="19.5" hidden="1" customHeight="1" outlineLevel="1">
      <c r="A23" s="25"/>
      <c r="B23" s="50">
        <f>'PVC-U-Normabmessungen'!B22</f>
        <v>400</v>
      </c>
      <c r="C23" s="93" t="str">
        <f>'PVC-U-Innenabmessungen'!D21</f>
        <v>-</v>
      </c>
      <c r="D23" s="105" t="e">
        <f t="shared" si="20"/>
        <v>#VALUE!</v>
      </c>
      <c r="E23" s="6"/>
      <c r="F23" s="101" t="e">
        <f t="shared" si="10"/>
        <v>#VALUE!</v>
      </c>
      <c r="G23" s="109" t="e">
        <f t="shared" si="0"/>
        <v>#VALUE!</v>
      </c>
      <c r="H23" s="6"/>
      <c r="I23" s="101" t="e">
        <f t="shared" si="11"/>
        <v>#VALUE!</v>
      </c>
      <c r="J23" s="109" t="e">
        <f t="shared" si="1"/>
        <v>#VALUE!</v>
      </c>
      <c r="K23" s="28"/>
      <c r="L23" s="101" t="e">
        <f t="shared" si="12"/>
        <v>#VALUE!</v>
      </c>
      <c r="M23" s="109" t="e">
        <f t="shared" si="2"/>
        <v>#VALUE!</v>
      </c>
      <c r="N23" s="28"/>
      <c r="O23" s="101" t="e">
        <f t="shared" si="13"/>
        <v>#VALUE!</v>
      </c>
      <c r="P23" s="109" t="e">
        <f t="shared" si="3"/>
        <v>#VALUE!</v>
      </c>
      <c r="Q23" s="112"/>
      <c r="R23" s="101" t="e">
        <f t="shared" si="14"/>
        <v>#VALUE!</v>
      </c>
      <c r="S23" s="109" t="e">
        <f t="shared" si="4"/>
        <v>#VALUE!</v>
      </c>
      <c r="T23" s="112"/>
      <c r="U23" s="101" t="e">
        <f t="shared" si="15"/>
        <v>#VALUE!</v>
      </c>
      <c r="V23" s="109" t="e">
        <f t="shared" si="5"/>
        <v>#VALUE!</v>
      </c>
      <c r="W23" s="112"/>
      <c r="X23" s="101" t="e">
        <f t="shared" si="16"/>
        <v>#VALUE!</v>
      </c>
      <c r="Y23" s="109" t="e">
        <f t="shared" si="6"/>
        <v>#VALUE!</v>
      </c>
      <c r="Z23" s="112"/>
      <c r="AA23" s="101" t="e">
        <f t="shared" si="17"/>
        <v>#VALUE!</v>
      </c>
      <c r="AB23" s="109" t="e">
        <f t="shared" si="7"/>
        <v>#VALUE!</v>
      </c>
      <c r="AC23" s="112"/>
      <c r="AD23" s="101" t="e">
        <f t="shared" si="18"/>
        <v>#VALUE!</v>
      </c>
      <c r="AE23" s="109" t="e">
        <f t="shared" si="8"/>
        <v>#VALUE!</v>
      </c>
      <c r="AF23" s="28"/>
      <c r="AG23" s="34">
        <f t="shared" si="19"/>
        <v>400</v>
      </c>
      <c r="AH23" s="53"/>
    </row>
    <row r="24" spans="1:34" ht="19.5" hidden="1" customHeight="1" outlineLevel="1">
      <c r="A24" s="25"/>
      <c r="B24" s="52">
        <f>'PVC-U-Normabmessungen'!B23</f>
        <v>450</v>
      </c>
      <c r="C24" s="66" t="str">
        <f>'PVC-U-Innenabmessungen'!D22</f>
        <v>-</v>
      </c>
      <c r="D24" s="106" t="e">
        <f t="shared" si="20"/>
        <v>#VALUE!</v>
      </c>
      <c r="E24" s="6"/>
      <c r="F24" s="102" t="e">
        <f t="shared" si="10"/>
        <v>#VALUE!</v>
      </c>
      <c r="G24" s="110" t="e">
        <f t="shared" si="0"/>
        <v>#VALUE!</v>
      </c>
      <c r="H24" s="28"/>
      <c r="I24" s="128" t="e">
        <f t="shared" si="11"/>
        <v>#VALUE!</v>
      </c>
      <c r="J24" s="110" t="e">
        <f t="shared" si="1"/>
        <v>#VALUE!</v>
      </c>
      <c r="K24" s="28"/>
      <c r="L24" s="128" t="e">
        <f t="shared" si="12"/>
        <v>#VALUE!</v>
      </c>
      <c r="M24" s="110" t="e">
        <f t="shared" si="2"/>
        <v>#VALUE!</v>
      </c>
      <c r="N24" s="28"/>
      <c r="O24" s="128" t="e">
        <f t="shared" si="13"/>
        <v>#VALUE!</v>
      </c>
      <c r="P24" s="110" t="e">
        <f t="shared" si="3"/>
        <v>#VALUE!</v>
      </c>
      <c r="Q24" s="112"/>
      <c r="R24" s="128" t="e">
        <f t="shared" si="14"/>
        <v>#VALUE!</v>
      </c>
      <c r="S24" s="110" t="e">
        <f t="shared" si="4"/>
        <v>#VALUE!</v>
      </c>
      <c r="T24" s="112"/>
      <c r="U24" s="128" t="e">
        <f t="shared" si="15"/>
        <v>#VALUE!</v>
      </c>
      <c r="V24" s="110" t="e">
        <f t="shared" si="5"/>
        <v>#VALUE!</v>
      </c>
      <c r="W24" s="112"/>
      <c r="X24" s="128" t="e">
        <f t="shared" si="16"/>
        <v>#VALUE!</v>
      </c>
      <c r="Y24" s="110" t="e">
        <f t="shared" si="6"/>
        <v>#VALUE!</v>
      </c>
      <c r="Z24" s="112"/>
      <c r="AA24" s="128" t="e">
        <f t="shared" si="17"/>
        <v>#VALUE!</v>
      </c>
      <c r="AB24" s="110" t="e">
        <f t="shared" si="7"/>
        <v>#VALUE!</v>
      </c>
      <c r="AC24" s="112"/>
      <c r="AD24" s="128" t="e">
        <f t="shared" si="18"/>
        <v>#VALUE!</v>
      </c>
      <c r="AE24" s="110" t="e">
        <f t="shared" si="8"/>
        <v>#VALUE!</v>
      </c>
      <c r="AF24" s="28"/>
      <c r="AG24" s="43">
        <f t="shared" si="19"/>
        <v>450</v>
      </c>
      <c r="AH24" s="53"/>
    </row>
    <row r="25" spans="1:34" ht="19.5" customHeight="1" collapsed="1">
      <c r="A25" s="25"/>
      <c r="B25" s="50">
        <f>'PVC-U-Normabmessungen'!B24</f>
        <v>500</v>
      </c>
      <c r="C25" s="93">
        <f>'PVC-U-Innenabmessungen'!D23</f>
        <v>487.6</v>
      </c>
      <c r="D25" s="105">
        <f t="shared" si="20"/>
        <v>0.1867313664448377</v>
      </c>
      <c r="E25" s="6"/>
      <c r="F25" s="101">
        <f t="shared" si="10"/>
        <v>2.1810280057669429</v>
      </c>
      <c r="G25" s="109">
        <f t="shared" si="0"/>
        <v>407.26633977132059</v>
      </c>
      <c r="H25" s="6"/>
      <c r="I25" s="101">
        <f t="shared" si="11"/>
        <v>2.6756155527201653</v>
      </c>
      <c r="J25" s="109">
        <f t="shared" si="1"/>
        <v>499.62134824049616</v>
      </c>
      <c r="K25" s="28"/>
      <c r="L25" s="101">
        <f t="shared" si="12"/>
        <v>3.0926049730860674</v>
      </c>
      <c r="M25" s="109">
        <f t="shared" si="2"/>
        <v>577.48635249846188</v>
      </c>
      <c r="N25" s="28"/>
      <c r="O25" s="101">
        <f t="shared" si="13"/>
        <v>3.4599960537867345</v>
      </c>
      <c r="P25" s="109">
        <f t="shared" si="3"/>
        <v>646.08979101734315</v>
      </c>
      <c r="Q25" s="112"/>
      <c r="R25" s="101">
        <f t="shared" si="14"/>
        <v>3.7921522252312894</v>
      </c>
      <c r="S25" s="109">
        <f t="shared" si="4"/>
        <v>708.11376678427064</v>
      </c>
      <c r="T25" s="112"/>
      <c r="U25" s="101">
        <f t="shared" si="15"/>
        <v>4.0976072571352251</v>
      </c>
      <c r="V25" s="109">
        <f t="shared" si="5"/>
        <v>765.15180227914402</v>
      </c>
      <c r="W25" s="112"/>
      <c r="X25" s="101">
        <f t="shared" si="16"/>
        <v>4.3819219168082224</v>
      </c>
      <c r="Y25" s="109">
        <f t="shared" si="6"/>
        <v>818.24226718018178</v>
      </c>
      <c r="Z25" s="112"/>
      <c r="AA25" s="101">
        <f t="shared" si="17"/>
        <v>4.6489590008606179</v>
      </c>
      <c r="AB25" s="109">
        <f t="shared" si="7"/>
        <v>868.1064667767306</v>
      </c>
      <c r="AC25" s="112"/>
      <c r="AD25" s="101">
        <f t="shared" si="18"/>
        <v>4.9015311400919996</v>
      </c>
      <c r="AE25" s="109">
        <f t="shared" si="8"/>
        <v>915.26960746130237</v>
      </c>
      <c r="AF25" s="28"/>
      <c r="AG25" s="34">
        <f t="shared" si="19"/>
        <v>500</v>
      </c>
      <c r="AH25" s="53"/>
    </row>
    <row r="26" spans="1:34" ht="19.5" customHeight="1">
      <c r="A26" s="25"/>
      <c r="B26" s="123">
        <f>'PVC-U-Normabmessungen'!B25</f>
        <v>630</v>
      </c>
      <c r="C26" s="66">
        <f>'PVC-U-Innenabmessungen'!D24</f>
        <v>614.20000000000005</v>
      </c>
      <c r="D26" s="106">
        <f t="shared" si="20"/>
        <v>0.29628489121304141</v>
      </c>
      <c r="E26" s="6"/>
      <c r="F26" s="102">
        <f t="shared" si="10"/>
        <v>2.5198414394795332</v>
      </c>
      <c r="G26" s="110">
        <f t="shared" si="0"/>
        <v>746.59094677030714</v>
      </c>
      <c r="H26" s="28"/>
      <c r="I26" s="128">
        <f t="shared" si="11"/>
        <v>3.0906077142777635</v>
      </c>
      <c r="J26" s="110">
        <f t="shared" si="1"/>
        <v>915.70037040697366</v>
      </c>
      <c r="K26" s="28"/>
      <c r="L26" s="128">
        <f t="shared" si="12"/>
        <v>3.5718155920039321</v>
      </c>
      <c r="M26" s="110">
        <f t="shared" si="2"/>
        <v>1058.27499410993</v>
      </c>
      <c r="N26" s="28"/>
      <c r="O26" s="128">
        <f t="shared" si="13"/>
        <v>3.9957826896914557</v>
      </c>
      <c r="P26" s="110">
        <f t="shared" si="3"/>
        <v>1183.8900395261869</v>
      </c>
      <c r="Q26" s="112"/>
      <c r="R26" s="128">
        <f t="shared" si="14"/>
        <v>4.3790865686149951</v>
      </c>
      <c r="S26" s="110">
        <f t="shared" si="4"/>
        <v>1297.4571875945846</v>
      </c>
      <c r="T26" s="112"/>
      <c r="U26" s="128">
        <f t="shared" si="15"/>
        <v>4.731576178070231</v>
      </c>
      <c r="V26" s="110">
        <f t="shared" si="5"/>
        <v>1401.8945331857567</v>
      </c>
      <c r="W26" s="112"/>
      <c r="X26" s="128">
        <f t="shared" si="16"/>
        <v>5.0596691457866125</v>
      </c>
      <c r="Y26" s="110">
        <f t="shared" si="6"/>
        <v>1499.1035224333687</v>
      </c>
      <c r="Z26" s="112"/>
      <c r="AA26" s="128">
        <f t="shared" si="17"/>
        <v>5.3678234192269088</v>
      </c>
      <c r="AB26" s="110">
        <f t="shared" si="7"/>
        <v>1590.4049778164606</v>
      </c>
      <c r="AC26" s="112"/>
      <c r="AD26" s="128">
        <f t="shared" si="18"/>
        <v>5.6592849401301875</v>
      </c>
      <c r="AE26" s="110">
        <f t="shared" si="8"/>
        <v>1676.7606228300763</v>
      </c>
      <c r="AF26" s="28"/>
      <c r="AG26" s="87">
        <f t="shared" si="19"/>
        <v>630</v>
      </c>
      <c r="AH26" s="53"/>
    </row>
    <row r="27" spans="1:34" ht="19.5" customHeight="1">
      <c r="A27" s="25"/>
      <c r="B27" s="50">
        <f>'PVC-U-Normabmessungen'!B26</f>
        <v>710</v>
      </c>
      <c r="C27" s="93">
        <f>'PVC-U-Innenabmessungen'!D25</f>
        <v>692.4</v>
      </c>
      <c r="D27" s="105">
        <f t="shared" ref="D27:D30" si="21">PI()*(C27*C27)/4000000</f>
        <v>0.37653382820411857</v>
      </c>
      <c r="E27" s="6"/>
      <c r="F27" s="101">
        <f t="shared" si="10"/>
        <v>2.7150331050156424</v>
      </c>
      <c r="G27" s="109">
        <f t="shared" ref="G27:G30" si="22">F27*$D27*1000</f>
        <v>1022.3018087324544</v>
      </c>
      <c r="H27" s="6"/>
      <c r="I27" s="101">
        <f t="shared" si="11"/>
        <v>3.3296831540150094</v>
      </c>
      <c r="J27" s="109">
        <f t="shared" ref="J27:J30" si="23">I27*$D27*1000</f>
        <v>1253.7383446880353</v>
      </c>
      <c r="K27" s="28"/>
      <c r="L27" s="101">
        <f t="shared" si="12"/>
        <v>3.847885221000741</v>
      </c>
      <c r="M27" s="109">
        <f t="shared" ref="M27:M30" si="24">L27*$D27*1000</f>
        <v>1448.8589527534598</v>
      </c>
      <c r="N27" s="28"/>
      <c r="O27" s="101">
        <f t="shared" si="13"/>
        <v>4.3044440892986628</v>
      </c>
      <c r="P27" s="109">
        <f t="shared" ref="P27:P30" si="25">O27*$D27*1000</f>
        <v>1620.7688112342162</v>
      </c>
      <c r="Q27" s="112"/>
      <c r="R27" s="101">
        <f t="shared" si="14"/>
        <v>4.7172127360304188</v>
      </c>
      <c r="S27" s="109">
        <f t="shared" ref="S27:S30" si="26">R27*$D27*1000</f>
        <v>1776.1901699507578</v>
      </c>
      <c r="T27" s="112"/>
      <c r="U27" s="101">
        <f t="shared" si="15"/>
        <v>5.0967977095333019</v>
      </c>
      <c r="V27" s="109">
        <f t="shared" ref="V27:V30" si="27">U27*$D27*1000</f>
        <v>1919.1167531525573</v>
      </c>
      <c r="W27" s="112"/>
      <c r="X27" s="101">
        <f t="shared" si="16"/>
        <v>5.4501102299902593</v>
      </c>
      <c r="Y27" s="109">
        <f t="shared" ref="Y27:Y30" si="28">X27*$D27*1000</f>
        <v>2052.1508690326614</v>
      </c>
      <c r="Z27" s="112"/>
      <c r="AA27" s="101">
        <f t="shared" si="17"/>
        <v>5.7819510825120979</v>
      </c>
      <c r="AB27" s="109">
        <f t="shared" ref="AB27:AB30" si="29">AA27*$D27*1000</f>
        <v>2177.1001755872276</v>
      </c>
      <c r="AC27" s="112"/>
      <c r="AD27" s="101">
        <f t="shared" si="18"/>
        <v>6.0958158196748853</v>
      </c>
      <c r="AE27" s="109">
        <f t="shared" ref="AE27:AE30" si="30">AD27*$D27*1000</f>
        <v>2295.2808666094115</v>
      </c>
      <c r="AF27" s="28"/>
      <c r="AG27" s="34">
        <f t="shared" ref="AG27:AG30" si="31">B27</f>
        <v>710</v>
      </c>
      <c r="AH27" s="53"/>
    </row>
    <row r="28" spans="1:34" ht="19.5" customHeight="1">
      <c r="A28" s="25"/>
      <c r="B28" s="52">
        <f>'PVC-U-Normabmessungen'!B27</f>
        <v>800</v>
      </c>
      <c r="C28" s="66">
        <f>'PVC-U-Innenabmessungen'!D26</f>
        <v>780</v>
      </c>
      <c r="D28" s="106">
        <f t="shared" si="21"/>
        <v>0.47783624261100754</v>
      </c>
      <c r="E28" s="6"/>
      <c r="F28" s="102">
        <f t="shared" si="10"/>
        <v>2.9233602854375129</v>
      </c>
      <c r="G28" s="110">
        <f t="shared" si="22"/>
        <v>1396.8874945917037</v>
      </c>
      <c r="H28" s="28"/>
      <c r="I28" s="128">
        <f t="shared" si="11"/>
        <v>3.5848453636836628</v>
      </c>
      <c r="J28" s="110">
        <f t="shared" si="23"/>
        <v>1712.9690389240923</v>
      </c>
      <c r="K28" s="28"/>
      <c r="L28" s="128">
        <f t="shared" si="12"/>
        <v>4.1425297224763913</v>
      </c>
      <c r="M28" s="110">
        <f t="shared" si="24"/>
        <v>1979.4508374925385</v>
      </c>
      <c r="N28" s="28"/>
      <c r="O28" s="128">
        <f t="shared" si="13"/>
        <v>4.6338724644033444</v>
      </c>
      <c r="P28" s="110">
        <f t="shared" si="25"/>
        <v>2214.2322071291042</v>
      </c>
      <c r="Q28" s="112"/>
      <c r="R28" s="128">
        <f t="shared" si="14"/>
        <v>5.0780877157454007</v>
      </c>
      <c r="S28" s="110">
        <f t="shared" si="26"/>
        <v>2426.4943537408967</v>
      </c>
      <c r="T28" s="112"/>
      <c r="U28" s="128">
        <f t="shared" si="15"/>
        <v>5.4865905561203165</v>
      </c>
      <c r="V28" s="110">
        <f t="shared" si="27"/>
        <v>2621.6918160815703</v>
      </c>
      <c r="W28" s="112"/>
      <c r="X28" s="128">
        <f t="shared" si="16"/>
        <v>5.8668189845885763</v>
      </c>
      <c r="Y28" s="110">
        <f t="shared" si="28"/>
        <v>2803.3787396747321</v>
      </c>
      <c r="Z28" s="112"/>
      <c r="AA28" s="128">
        <f t="shared" si="17"/>
        <v>6.2239396759298469</v>
      </c>
      <c r="AB28" s="110">
        <f t="shared" si="29"/>
        <v>2974.02394898389</v>
      </c>
      <c r="AC28" s="112"/>
      <c r="AD28" s="128">
        <f t="shared" si="18"/>
        <v>6.5617145779634596</v>
      </c>
      <c r="AE28" s="110">
        <f t="shared" si="30"/>
        <v>3135.4250390199327</v>
      </c>
      <c r="AF28" s="28"/>
      <c r="AG28" s="43">
        <f t="shared" si="31"/>
        <v>800</v>
      </c>
      <c r="AH28" s="53"/>
    </row>
    <row r="29" spans="1:34" ht="19.5" customHeight="1">
      <c r="A29" s="25"/>
      <c r="B29" s="50">
        <f>'PVC-U-Normabmessungen'!B28</f>
        <v>900</v>
      </c>
      <c r="C29" s="93">
        <f>'PVC-U-Innenabmessungen'!D27</f>
        <v>877.4</v>
      </c>
      <c r="D29" s="105">
        <f t="shared" si="21"/>
        <v>0.60462366503086185</v>
      </c>
      <c r="E29" s="6"/>
      <c r="F29" s="101">
        <f t="shared" si="10"/>
        <v>3.144123035791405</v>
      </c>
      <c r="G29" s="109">
        <f t="shared" si="22"/>
        <v>1901.0111932081588</v>
      </c>
      <c r="H29" s="6"/>
      <c r="I29" s="101">
        <f t="shared" si="11"/>
        <v>3.8552370543094776</v>
      </c>
      <c r="J29" s="109">
        <f t="shared" si="23"/>
        <v>2330.9675573393802</v>
      </c>
      <c r="K29" s="28"/>
      <c r="L29" s="101">
        <f t="shared" si="12"/>
        <v>4.4547591654501799</v>
      </c>
      <c r="M29" s="109">
        <f t="shared" si="24"/>
        <v>2693.4528134443112</v>
      </c>
      <c r="N29" s="28"/>
      <c r="O29" s="101">
        <f t="shared" si="13"/>
        <v>4.9829610263805195</v>
      </c>
      <c r="P29" s="109">
        <f t="shared" si="25"/>
        <v>3012.8161584761347</v>
      </c>
      <c r="Q29" s="112"/>
      <c r="R29" s="101">
        <f t="shared" si="14"/>
        <v>5.460499073002568</v>
      </c>
      <c r="S29" s="109">
        <f t="shared" si="26"/>
        <v>3301.5469624164366</v>
      </c>
      <c r="T29" s="112"/>
      <c r="U29" s="101">
        <f t="shared" si="15"/>
        <v>5.8996451321922114</v>
      </c>
      <c r="V29" s="109">
        <f t="shared" si="27"/>
        <v>3567.0650622075382</v>
      </c>
      <c r="W29" s="112"/>
      <c r="X29" s="101">
        <f t="shared" si="16"/>
        <v>6.3083953986095276</v>
      </c>
      <c r="Y29" s="109">
        <f t="shared" si="28"/>
        <v>3814.2051463711173</v>
      </c>
      <c r="Z29" s="112"/>
      <c r="AA29" s="101">
        <f t="shared" si="17"/>
        <v>6.6923042595291795</v>
      </c>
      <c r="AB29" s="109">
        <f t="shared" si="29"/>
        <v>4046.3255288981809</v>
      </c>
      <c r="AC29" s="112"/>
      <c r="AD29" s="101">
        <f t="shared" si="18"/>
        <v>7.055415947474593</v>
      </c>
      <c r="AE29" s="109">
        <f t="shared" si="30"/>
        <v>4265.871448479279</v>
      </c>
      <c r="AF29" s="28"/>
      <c r="AG29" s="34">
        <f t="shared" si="31"/>
        <v>900</v>
      </c>
      <c r="AH29" s="53"/>
    </row>
    <row r="30" spans="1:34" ht="19.5" customHeight="1">
      <c r="A30" s="25"/>
      <c r="B30" s="123">
        <f>'PVC-U-Normabmessungen'!B29</f>
        <v>1000</v>
      </c>
      <c r="C30" s="66">
        <f>'PVC-U-Innenabmessungen'!D28</f>
        <v>975</v>
      </c>
      <c r="D30" s="106">
        <f t="shared" si="21"/>
        <v>0.7466191290796993</v>
      </c>
      <c r="E30" s="6"/>
      <c r="F30" s="102">
        <f t="shared" si="10"/>
        <v>3.3555325559730314</v>
      </c>
      <c r="G30" s="110">
        <f t="shared" si="22"/>
        <v>2505.3047945391618</v>
      </c>
      <c r="H30" s="28"/>
      <c r="I30" s="128">
        <f t="shared" si="11"/>
        <v>4.1141714118348558</v>
      </c>
      <c r="J30" s="110">
        <f t="shared" si="23"/>
        <v>3071.719076388737</v>
      </c>
      <c r="K30" s="28"/>
      <c r="L30" s="128">
        <f t="shared" si="12"/>
        <v>4.7537576319958896</v>
      </c>
      <c r="M30" s="110">
        <f t="shared" si="24"/>
        <v>3549.2463830567449</v>
      </c>
      <c r="N30" s="28"/>
      <c r="O30" s="128">
        <f t="shared" si="13"/>
        <v>5.3172560991284374</v>
      </c>
      <c r="P30" s="110">
        <f t="shared" si="25"/>
        <v>3969.9651178249933</v>
      </c>
      <c r="Q30" s="112"/>
      <c r="R30" s="128">
        <f t="shared" si="14"/>
        <v>5.8267043789466619</v>
      </c>
      <c r="S30" s="110">
        <f t="shared" si="26"/>
        <v>4350.3289488140263</v>
      </c>
      <c r="T30" s="112"/>
      <c r="U30" s="128">
        <f t="shared" si="15"/>
        <v>6.2951947091197944</v>
      </c>
      <c r="V30" s="110">
        <f t="shared" si="27"/>
        <v>4700.1127911101512</v>
      </c>
      <c r="W30" s="112"/>
      <c r="X30" s="128">
        <f t="shared" si="16"/>
        <v>6.7312578079002092</v>
      </c>
      <c r="Y30" s="110">
        <f t="shared" si="28"/>
        <v>5025.6858421453799</v>
      </c>
      <c r="Z30" s="112"/>
      <c r="AA30" s="128">
        <f t="shared" si="17"/>
        <v>7.1408193340644948</v>
      </c>
      <c r="AB30" s="110">
        <f t="shared" si="29"/>
        <v>5331.4723121147117</v>
      </c>
      <c r="AC30" s="112"/>
      <c r="AD30" s="128">
        <f t="shared" si="18"/>
        <v>7.5281938351708471</v>
      </c>
      <c r="AE30" s="110">
        <f t="shared" si="30"/>
        <v>5620.6935247584188</v>
      </c>
      <c r="AF30" s="28"/>
      <c r="AG30" s="87">
        <f t="shared" si="31"/>
        <v>1000</v>
      </c>
      <c r="AH30" s="53"/>
    </row>
    <row r="31" spans="1:34" ht="19.5" customHeight="1" thickBot="1">
      <c r="A31" s="25"/>
      <c r="B31" s="124">
        <f>'PVC-U-Normabmessungen'!B30</f>
        <v>1200</v>
      </c>
      <c r="C31" s="98">
        <f>'PVC-U-Innenabmessungen'!D29</f>
        <v>1170.2</v>
      </c>
      <c r="D31" s="107">
        <f t="shared" si="20"/>
        <v>1.0754991436311636</v>
      </c>
      <c r="E31" s="6"/>
      <c r="F31" s="103">
        <f t="shared" si="10"/>
        <v>3.7539759801621342</v>
      </c>
      <c r="G31" s="111">
        <f t="shared" si="0"/>
        <v>4037.3979518763335</v>
      </c>
      <c r="H31" s="6"/>
      <c r="I31" s="103">
        <f t="shared" si="11"/>
        <v>4.6021818117755329</v>
      </c>
      <c r="J31" s="111">
        <f t="shared" si="1"/>
        <v>4949.6425973995019</v>
      </c>
      <c r="K31" s="28"/>
      <c r="L31" s="103">
        <f t="shared" si="12"/>
        <v>5.3172745568679778</v>
      </c>
      <c r="M31" s="111">
        <f t="shared" si="2"/>
        <v>5718.7242323632854</v>
      </c>
      <c r="N31" s="28"/>
      <c r="O31" s="103">
        <f t="shared" si="13"/>
        <v>5.9472946595355047</v>
      </c>
      <c r="P31" s="111">
        <f t="shared" si="3"/>
        <v>6396.3103132526276</v>
      </c>
      <c r="Q31" s="112"/>
      <c r="R31" s="103">
        <f t="shared" si="14"/>
        <v>6.5168825451939192</v>
      </c>
      <c r="S31" s="111">
        <f t="shared" si="4"/>
        <v>7008.9015965009385</v>
      </c>
      <c r="T31" s="112"/>
      <c r="U31" s="103">
        <f t="shared" si="15"/>
        <v>7.040676598088873</v>
      </c>
      <c r="V31" s="111">
        <f t="shared" si="5"/>
        <v>7572.2416518285572</v>
      </c>
      <c r="W31" s="112"/>
      <c r="X31" s="103">
        <f t="shared" si="16"/>
        <v>7.52821490475419</v>
      </c>
      <c r="Y31" s="111">
        <f t="shared" si="6"/>
        <v>8096.5886831344933</v>
      </c>
      <c r="Z31" s="112"/>
      <c r="AA31" s="103">
        <f t="shared" si="17"/>
        <v>7.9861228282800107</v>
      </c>
      <c r="AB31" s="111">
        <f t="shared" si="7"/>
        <v>8589.0682627484366</v>
      </c>
      <c r="AC31" s="112"/>
      <c r="AD31" s="103">
        <f t="shared" si="18"/>
        <v>8.41922435772935</v>
      </c>
      <c r="AE31" s="111">
        <f t="shared" si="8"/>
        <v>9054.8685867765507</v>
      </c>
      <c r="AF31" s="28"/>
      <c r="AG31" s="97">
        <f t="shared" si="19"/>
        <v>1200</v>
      </c>
      <c r="AH31" s="53"/>
    </row>
    <row r="32" spans="1:34">
      <c r="A32" s="46"/>
      <c r="B32" s="13"/>
      <c r="C32" s="13"/>
      <c r="D32" s="13"/>
      <c r="E32" s="47"/>
      <c r="F32" s="65"/>
      <c r="G32" s="55"/>
      <c r="H32" s="56"/>
      <c r="I32" s="56"/>
      <c r="J32" s="55"/>
      <c r="K32" s="56"/>
      <c r="L32" s="56"/>
      <c r="M32" s="56"/>
      <c r="N32" s="56"/>
      <c r="O32" s="56"/>
      <c r="P32" s="55"/>
      <c r="Q32" s="55"/>
      <c r="R32" s="65" t="s">
        <v>18</v>
      </c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47"/>
      <c r="AG32" s="47"/>
      <c r="AH32" s="48"/>
    </row>
    <row r="33" spans="2:29">
      <c r="B33" s="49" t="s">
        <v>67</v>
      </c>
      <c r="C33" s="49"/>
      <c r="D33" s="49"/>
      <c r="AC33" s="112"/>
    </row>
  </sheetData>
  <mergeCells count="3">
    <mergeCell ref="H1:AD1"/>
    <mergeCell ref="H2:AD4"/>
    <mergeCell ref="U9:AD9"/>
  </mergeCells>
  <pageMargins left="0.79000000000000015" right="0.79000000000000015" top="0.39000000000000007" bottom="0.39000000000000007" header="0.2" footer="0.24000000000000002"/>
  <pageSetup paperSize="9" scale="80" orientation="landscape" r:id="rId1"/>
  <headerFooter>
    <oddFooter xml:space="preserve">&amp;CGeschäftsstelle VKR  Schachenallee 29C CH-5000 Aarau
Tel. +41 (0)62 834 00 60 www.vkr.ch  info@vkr.ch
&amp;R
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40776-3519-4F8C-974C-3D99B3086647}">
  <sheetPr>
    <tabColor theme="5" tint="0.59999389629810485"/>
  </sheetPr>
  <dimension ref="A1:AH33"/>
  <sheetViews>
    <sheetView showGridLines="0" view="pageBreakPreview" zoomScaleNormal="100" zoomScaleSheetLayoutView="100" zoomScalePageLayoutView="120" workbookViewId="0">
      <selection activeCell="R10" sqref="R10"/>
    </sheetView>
  </sheetViews>
  <sheetFormatPr baseColWidth="10" defaultRowHeight="12.7"/>
  <cols>
    <col min="1" max="1" width="1.29296875" customWidth="1"/>
    <col min="2" max="2" width="6.1171875" customWidth="1"/>
    <col min="3" max="3" width="6.9375" bestFit="1" customWidth="1"/>
    <col min="4" max="4" width="6.76171875" bestFit="1" customWidth="1"/>
    <col min="5" max="5" width="2.703125" customWidth="1"/>
    <col min="6" max="6" width="6.3515625" bestFit="1" customWidth="1"/>
    <col min="7" max="7" width="6.29296875" bestFit="1" customWidth="1"/>
    <col min="8" max="8" width="1.703125" customWidth="1"/>
    <col min="9" max="9" width="6.3515625" bestFit="1" customWidth="1"/>
    <col min="10" max="10" width="6.29296875" bestFit="1" customWidth="1"/>
    <col min="11" max="11" width="1.703125" customWidth="1"/>
    <col min="12" max="12" width="6.3515625" bestFit="1" customWidth="1"/>
    <col min="13" max="13" width="6.29296875" bestFit="1" customWidth="1"/>
    <col min="14" max="14" width="1.703125" customWidth="1"/>
    <col min="15" max="15" width="6.3515625" bestFit="1" customWidth="1"/>
    <col min="16" max="16" width="6.29296875" bestFit="1" customWidth="1"/>
    <col min="17" max="17" width="1.703125" customWidth="1"/>
    <col min="18" max="18" width="6.3515625" bestFit="1" customWidth="1"/>
    <col min="19" max="19" width="6.29296875" bestFit="1" customWidth="1"/>
    <col min="20" max="20" width="1.703125" customWidth="1"/>
    <col min="21" max="21" width="6.3515625" bestFit="1" customWidth="1"/>
    <col min="22" max="22" width="6.29296875" bestFit="1" customWidth="1"/>
    <col min="23" max="23" width="1.703125" customWidth="1"/>
    <col min="24" max="24" width="6.3515625" bestFit="1" customWidth="1"/>
    <col min="25" max="25" width="6.29296875" bestFit="1" customWidth="1"/>
    <col min="26" max="26" width="1.703125" customWidth="1"/>
    <col min="27" max="27" width="6.3515625" bestFit="1" customWidth="1"/>
    <col min="28" max="28" width="6.29296875" bestFit="1" customWidth="1"/>
    <col min="29" max="29" width="1.703125" customWidth="1"/>
    <col min="30" max="30" width="6.3515625" bestFit="1" customWidth="1"/>
    <col min="31" max="31" width="6.29296875" bestFit="1" customWidth="1"/>
    <col min="32" max="32" width="1.703125" customWidth="1"/>
    <col min="33" max="33" width="6.1171875" customWidth="1"/>
    <col min="34" max="34" width="1.46875" customWidth="1"/>
    <col min="35" max="35" width="0.9375" customWidth="1"/>
  </cols>
  <sheetData>
    <row r="1" spans="1:34" s="3" customFormat="1" ht="18" customHeight="1">
      <c r="A1" s="1"/>
      <c r="B1" s="2"/>
      <c r="C1" s="2"/>
      <c r="D1" s="2"/>
      <c r="E1" s="2"/>
      <c r="F1" s="2"/>
      <c r="G1" s="72"/>
      <c r="H1" s="236" t="s">
        <v>42</v>
      </c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  <c r="AA1" s="236"/>
      <c r="AB1" s="236"/>
      <c r="AC1" s="236"/>
      <c r="AD1" s="236"/>
      <c r="AE1" s="72"/>
      <c r="AF1" s="72"/>
      <c r="AG1" s="71" t="s">
        <v>98</v>
      </c>
      <c r="AH1" s="69"/>
    </row>
    <row r="2" spans="1:34" s="3" customFormat="1" ht="18" customHeight="1">
      <c r="A2" s="4"/>
      <c r="B2" s="5"/>
      <c r="C2" s="5"/>
      <c r="D2" s="5"/>
      <c r="E2" s="5"/>
      <c r="F2" s="5"/>
      <c r="G2" s="73"/>
      <c r="H2" s="237" t="s">
        <v>41</v>
      </c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73"/>
      <c r="AF2" s="73"/>
      <c r="AH2" s="70"/>
    </row>
    <row r="3" spans="1:34" s="3" customFormat="1" ht="18" customHeight="1">
      <c r="A3" s="4"/>
      <c r="B3" s="5"/>
      <c r="C3" s="5"/>
      <c r="D3" s="5"/>
      <c r="E3" s="5"/>
      <c r="F3" s="5"/>
      <c r="G3" s="73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73"/>
      <c r="AF3" s="73"/>
      <c r="AH3" s="70"/>
    </row>
    <row r="4" spans="1:34" s="3" customFormat="1" ht="18" customHeight="1">
      <c r="A4" s="4"/>
      <c r="B4" s="5"/>
      <c r="C4" s="5"/>
      <c r="D4" s="5"/>
      <c r="E4" s="5"/>
      <c r="F4" s="5"/>
      <c r="G4" s="73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73"/>
      <c r="AF4" s="73"/>
      <c r="AH4" s="70"/>
    </row>
    <row r="5" spans="1:34" s="3" customFormat="1" ht="18" customHeight="1">
      <c r="A5" s="4"/>
      <c r="B5" s="8" t="s">
        <v>7</v>
      </c>
      <c r="C5" s="8"/>
      <c r="D5" s="8"/>
      <c r="E5" s="8"/>
      <c r="F5" s="8"/>
      <c r="G5" s="8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H5" s="70"/>
    </row>
    <row r="6" spans="1:34" s="3" customFormat="1" ht="18" customHeight="1">
      <c r="A6" s="4"/>
      <c r="B6" s="10" t="s">
        <v>8</v>
      </c>
      <c r="C6" s="10"/>
      <c r="D6" s="10"/>
      <c r="E6" s="10"/>
      <c r="F6" s="10"/>
      <c r="G6" s="10"/>
      <c r="H6" s="10"/>
      <c r="I6" s="10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H6" s="70"/>
    </row>
    <row r="7" spans="1:34" s="3" customFormat="1" ht="8.25" customHeight="1">
      <c r="A7" s="11"/>
      <c r="B7" s="12"/>
      <c r="C7" s="12"/>
      <c r="D7" s="12"/>
      <c r="E7" s="12"/>
      <c r="F7" s="12"/>
      <c r="G7" s="12"/>
      <c r="H7" s="12"/>
      <c r="I7" s="12"/>
      <c r="J7" s="13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59"/>
    </row>
    <row r="8" spans="1:34" s="3" customFormat="1" ht="9" customHeight="1"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/>
    </row>
    <row r="9" spans="1:34" ht="18.350000000000001">
      <c r="A9" s="120"/>
      <c r="B9" s="134" t="s">
        <v>20</v>
      </c>
      <c r="C9" s="129"/>
      <c r="D9" s="129"/>
      <c r="E9" s="129"/>
      <c r="F9" s="129"/>
      <c r="G9" s="129"/>
      <c r="H9" s="129"/>
      <c r="I9" s="129"/>
      <c r="J9" s="129"/>
      <c r="K9" s="129"/>
      <c r="L9" s="136" t="s">
        <v>24</v>
      </c>
      <c r="M9" s="129"/>
      <c r="N9" s="129"/>
      <c r="O9" s="129"/>
      <c r="P9" s="137" t="s">
        <v>21</v>
      </c>
      <c r="Q9" s="129"/>
      <c r="R9" s="135">
        <v>0.5</v>
      </c>
      <c r="S9" s="136" t="s">
        <v>19</v>
      </c>
      <c r="T9" s="129"/>
      <c r="U9" s="248" t="s">
        <v>54</v>
      </c>
      <c r="V9" s="249"/>
      <c r="W9" s="249"/>
      <c r="X9" s="249"/>
      <c r="Y9" s="249"/>
      <c r="Z9" s="249"/>
      <c r="AA9" s="249"/>
      <c r="AB9" s="249"/>
      <c r="AC9" s="249"/>
      <c r="AD9" s="250"/>
      <c r="AE9" s="75"/>
      <c r="AF9" s="139" t="s">
        <v>40</v>
      </c>
      <c r="AG9" s="74"/>
      <c r="AH9" s="16"/>
    </row>
    <row r="10" spans="1:34" ht="12.75" customHeight="1">
      <c r="H10" s="18"/>
      <c r="I10" s="18"/>
      <c r="J10" s="18"/>
      <c r="K10" s="18"/>
      <c r="L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</row>
    <row r="11" spans="1:34" ht="15.35">
      <c r="A11" s="20"/>
      <c r="B11" s="21"/>
      <c r="C11" s="21"/>
      <c r="D11" s="21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4"/>
    </row>
    <row r="12" spans="1:34" hidden="1">
      <c r="A12" s="25"/>
      <c r="B12" s="26">
        <v>1</v>
      </c>
      <c r="C12" s="26"/>
      <c r="D12" s="26"/>
      <c r="E12" s="6"/>
      <c r="F12" s="6"/>
      <c r="G12" s="6"/>
      <c r="H12" s="26">
        <v>2</v>
      </c>
      <c r="I12" s="88"/>
      <c r="J12" s="92">
        <v>3</v>
      </c>
      <c r="K12" s="26">
        <v>6</v>
      </c>
      <c r="L12" s="88"/>
      <c r="M12" s="92">
        <v>7</v>
      </c>
      <c r="N12" s="26">
        <v>10</v>
      </c>
      <c r="O12" s="26"/>
      <c r="P12" s="26">
        <v>11</v>
      </c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6"/>
    </row>
    <row r="13" spans="1:34" s="114" customFormat="1" ht="18" customHeight="1">
      <c r="A13" s="113"/>
      <c r="C13" s="115"/>
      <c r="D13" s="116" t="s">
        <v>15</v>
      </c>
      <c r="F13" s="117">
        <v>10</v>
      </c>
      <c r="G13" s="117" t="s">
        <v>16</v>
      </c>
      <c r="H13" s="118"/>
      <c r="I13" s="117">
        <v>15</v>
      </c>
      <c r="J13" s="117" t="s">
        <v>16</v>
      </c>
      <c r="K13" s="118"/>
      <c r="L13" s="117">
        <v>20</v>
      </c>
      <c r="M13" s="117" t="s">
        <v>16</v>
      </c>
      <c r="N13" s="118"/>
      <c r="O13" s="117">
        <v>25</v>
      </c>
      <c r="P13" s="117" t="s">
        <v>16</v>
      </c>
      <c r="R13" s="117">
        <v>30</v>
      </c>
      <c r="S13" s="117" t="s">
        <v>16</v>
      </c>
      <c r="U13" s="117">
        <v>35</v>
      </c>
      <c r="V13" s="117" t="s">
        <v>16</v>
      </c>
      <c r="X13" s="117">
        <v>40</v>
      </c>
      <c r="Y13" s="117" t="s">
        <v>16</v>
      </c>
      <c r="AA13" s="117">
        <v>45</v>
      </c>
      <c r="AB13" s="117" t="s">
        <v>16</v>
      </c>
      <c r="AD13" s="117">
        <v>50</v>
      </c>
      <c r="AE13" s="117" t="s">
        <v>16</v>
      </c>
      <c r="AF13" s="118"/>
      <c r="AG13" s="118"/>
      <c r="AH13" s="119"/>
    </row>
    <row r="14" spans="1:34" ht="18" customHeight="1" thickBot="1">
      <c r="A14" s="25"/>
      <c r="C14" s="60"/>
      <c r="E14" s="99"/>
      <c r="H14" s="6"/>
      <c r="K14" s="6"/>
      <c r="N14" s="6"/>
      <c r="AF14" s="6"/>
      <c r="AG14" s="6"/>
      <c r="AH14" s="27"/>
    </row>
    <row r="15" spans="1:34" ht="19.5" customHeight="1" thickBot="1">
      <c r="A15" s="25"/>
      <c r="B15" s="144" t="s">
        <v>1</v>
      </c>
      <c r="C15" s="145" t="s">
        <v>6</v>
      </c>
      <c r="D15" s="146" t="s">
        <v>17</v>
      </c>
      <c r="E15" s="6"/>
      <c r="F15" s="147" t="s">
        <v>13</v>
      </c>
      <c r="G15" s="148" t="s">
        <v>14</v>
      </c>
      <c r="H15" s="6"/>
      <c r="I15" s="147" t="s">
        <v>13</v>
      </c>
      <c r="J15" s="148" t="s">
        <v>14</v>
      </c>
      <c r="K15" s="68"/>
      <c r="L15" s="147" t="s">
        <v>13</v>
      </c>
      <c r="M15" s="148" t="s">
        <v>14</v>
      </c>
      <c r="N15" s="68"/>
      <c r="O15" s="147" t="s">
        <v>13</v>
      </c>
      <c r="P15" s="148" t="s">
        <v>14</v>
      </c>
      <c r="Q15" s="89"/>
      <c r="R15" s="147" t="s">
        <v>13</v>
      </c>
      <c r="S15" s="148" t="s">
        <v>14</v>
      </c>
      <c r="T15" s="89"/>
      <c r="U15" s="147" t="s">
        <v>13</v>
      </c>
      <c r="V15" s="148" t="s">
        <v>14</v>
      </c>
      <c r="W15" s="89"/>
      <c r="X15" s="147" t="s">
        <v>13</v>
      </c>
      <c r="Y15" s="148" t="s">
        <v>14</v>
      </c>
      <c r="Z15" s="89"/>
      <c r="AA15" s="147" t="s">
        <v>13</v>
      </c>
      <c r="AB15" s="148" t="s">
        <v>14</v>
      </c>
      <c r="AC15" s="89"/>
      <c r="AD15" s="147" t="s">
        <v>13</v>
      </c>
      <c r="AE15" s="148" t="s">
        <v>14</v>
      </c>
      <c r="AF15" s="54"/>
      <c r="AG15" s="144" t="s">
        <v>1</v>
      </c>
      <c r="AH15" s="27"/>
    </row>
    <row r="16" spans="1:34" ht="19.5" customHeight="1">
      <c r="A16" s="25"/>
      <c r="B16" s="52">
        <f>'PVC-U-Normabmessungen'!B15</f>
        <v>110</v>
      </c>
      <c r="C16" s="91">
        <f>'PVC-U-Innenabmessungen'!G14</f>
        <v>104</v>
      </c>
      <c r="D16" s="104">
        <f>PI()*(C16*C16)/4000000</f>
        <v>8.4948665353068008E-3</v>
      </c>
      <c r="E16" s="6"/>
      <c r="F16" s="100">
        <f>-2*SQRT(8*9.81*($C16/4000)*F$13/1000)*LOG((($R$9/1000)/(3.71*4*$C16/4000))+(2.51*1.3*0.000001/((4*$C16/4000)*SQRT(8*9.81*($C16/4000)*F$13/1000))))</f>
        <v>0.80548767022189216</v>
      </c>
      <c r="G16" s="108">
        <f t="shared" ref="G16:G20" si="0">F16*$D16*1000</f>
        <v>6.8425102543701923</v>
      </c>
      <c r="H16" s="6"/>
      <c r="I16" s="143">
        <f>-2*SQRT(8*9.81*($C16/4000)*I$13/1000)*LOG((($R$9/1000)/(3.71*4*$C16/4000))+(2.51*1.3*0.000001/((4*$C16/4000)*SQRT(8*9.81*($C16/4000)*I$13/1000))))</f>
        <v>0.99061296040391245</v>
      </c>
      <c r="J16" s="121">
        <f t="shared" ref="J16:J20" si="1">I16*$D16*1000</f>
        <v>8.4151248867763968</v>
      </c>
      <c r="K16" s="28"/>
      <c r="L16" s="143">
        <f>-2*SQRT(8*9.81*($C16/4000)*L$13/1000)*LOG((($R$9/1000)/(3.71*4*$C16/4000))+(2.51*1.3*0.000001/((4*$C16/4000)*SQRT(8*9.81*($C16/4000)*L$13/1000))))</f>
        <v>1.1467426712673487</v>
      </c>
      <c r="M16" s="121">
        <f t="shared" ref="M16:M20" si="2">L16*$D16*1000</f>
        <v>9.7414259427573278</v>
      </c>
      <c r="N16" s="28"/>
      <c r="O16" s="143">
        <f>-2*SQRT(8*9.81*($C16/4000)*O$13/1000)*LOG((($R$9/1000)/(3.71*4*$C16/4000))+(2.51*1.3*0.000001/((4*$C16/4000)*SQRT(8*9.81*($C16/4000)*O$13/1000))))</f>
        <v>1.2843264747240117</v>
      </c>
      <c r="P16" s="121">
        <f t="shared" ref="P16:P20" si="3">O16*$D16*1000</f>
        <v>10.910181990541563</v>
      </c>
      <c r="Q16" s="112"/>
      <c r="R16" s="143">
        <f>-2*SQRT(8*9.81*($C16/4000)*R$13/1000)*LOG((($R$9/1000)/(3.71*4*$C16/4000))+(2.51*1.3*0.000001/((4*$C16/4000)*SQRT(8*9.81*($C16/4000)*R$13/1000))))</f>
        <v>1.4087297108750076</v>
      </c>
      <c r="S16" s="121">
        <f t="shared" ref="S16:S20" si="4">R16*$D16*1000</f>
        <v>11.966970878204528</v>
      </c>
      <c r="T16" s="112"/>
      <c r="U16" s="143">
        <f>-2*SQRT(8*9.81*($C16/4000)*U$13/1000)*LOG((($R$9/1000)/(3.71*4*$C16/4000))+(2.51*1.3*0.000001/((4*$C16/4000)*SQRT(8*9.81*($C16/4000)*U$13/1000))))</f>
        <v>1.5231418815168583</v>
      </c>
      <c r="V16" s="121">
        <f t="shared" ref="V16:V20" si="5">U16*$D16*1000</f>
        <v>12.938886997821795</v>
      </c>
      <c r="W16" s="112"/>
      <c r="X16" s="143">
        <f>-2*SQRT(8*9.81*($C16/4000)*X$13/1000)*LOG((($R$9/1000)/(3.71*4*$C16/4000))+(2.51*1.3*0.000001/((4*$C16/4000)*SQRT(8*9.81*($C16/4000)*X$13/1000))))</f>
        <v>1.6296421291494321</v>
      </c>
      <c r="Y16" s="121">
        <f t="shared" ref="Y16:Y20" si="6">X16*$D16*1000</f>
        <v>13.843592387437635</v>
      </c>
      <c r="Z16" s="112"/>
      <c r="AA16" s="143">
        <f>-2*SQRT(8*9.81*($C16/4000)*AA$13/1000)*LOG((($R$9/1000)/(3.71*4*$C16/4000))+(2.51*1.3*0.000001/((4*$C16/4000)*SQRT(8*9.81*($C16/4000)*AA$13/1000))))</f>
        <v>1.7296751441698648</v>
      </c>
      <c r="AB16" s="121">
        <f t="shared" ref="AB16:AB20" si="7">AA16*$D16*1000</f>
        <v>14.69335949916055</v>
      </c>
      <c r="AC16" s="112"/>
      <c r="AD16" s="143">
        <f>-2*SQRT(8*9.81*($C16/4000)*AD$13/1000)*LOG((($R$9/1000)/(3.71*4*$C16/4000))+(2.51*1.3*0.000001/((4*$C16/4000)*SQRT(8*9.81*($C16/4000)*AD$13/1000))))</f>
        <v>1.8242930838804288</v>
      </c>
      <c r="AE16" s="121">
        <f t="shared" ref="AE16:AE20" si="8">AD16*$D16*1000</f>
        <v>15.497126268847497</v>
      </c>
      <c r="AF16" s="28"/>
      <c r="AG16" s="43">
        <f>B16</f>
        <v>110</v>
      </c>
      <c r="AH16" s="53"/>
    </row>
    <row r="17" spans="1:34" ht="19.5" customHeight="1">
      <c r="A17" s="25"/>
      <c r="B17" s="50">
        <f>'PVC-U-Normabmessungen'!B16</f>
        <v>125</v>
      </c>
      <c r="C17" s="93">
        <f>'PVC-U-Innenabmessungen'!G15</f>
        <v>119</v>
      </c>
      <c r="D17" s="105">
        <f t="shared" ref="D17" si="9">PI()*(C17*C17)/4000000</f>
        <v>1.1122023391871266E-2</v>
      </c>
      <c r="E17" s="6"/>
      <c r="F17" s="101">
        <f t="shared" ref="F17:F31" si="10">-2*SQRT(8*9.81*($C17/4000)*F$13/1000)*LOG((($R$9/1000)/(3.71*4*$C17/4000))+(2.51*1.3*0.000001/((4*$C17/4000)*SQRT(8*9.81*($C17/4000)*F$13/1000))))</f>
        <v>0.88076068888533743</v>
      </c>
      <c r="G17" s="109">
        <f t="shared" si="0"/>
        <v>9.7958409844233749</v>
      </c>
      <c r="H17" s="6"/>
      <c r="I17" s="101">
        <f t="shared" ref="I17:I31" si="11">-2*SQRT(8*9.81*($C17/4000)*I$13/1000)*LOG((($R$9/1000)/(3.71*4*$C17/4000))+(2.51*1.3*0.000001/((4*$C17/4000)*SQRT(8*9.81*($C17/4000)*I$13/1000))))</f>
        <v>1.0828390874504104</v>
      </c>
      <c r="J17" s="109">
        <f t="shared" si="1"/>
        <v>12.043361660256</v>
      </c>
      <c r="K17" s="28"/>
      <c r="L17" s="101">
        <f t="shared" ref="L17:L31" si="12">-2*SQRT(8*9.81*($C17/4000)*L$13/1000)*LOG((($R$9/1000)/(3.71*4*$C17/4000))+(2.51*1.3*0.000001/((4*$C17/4000)*SQRT(8*9.81*($C17/4000)*L$13/1000))))</f>
        <v>1.2532578494746798</v>
      </c>
      <c r="M17" s="109">
        <f t="shared" si="2"/>
        <v>13.938763117903667</v>
      </c>
      <c r="N17" s="28"/>
      <c r="O17" s="101">
        <f t="shared" ref="O17:O31" si="13">-2*SQRT(8*9.81*($C17/4000)*O$13/1000)*LOG((($R$9/1000)/(3.71*4*$C17/4000))+(2.51*1.3*0.000001/((4*$C17/4000)*SQRT(8*9.81*($C17/4000)*O$13/1000))))</f>
        <v>1.4034289663152353</v>
      </c>
      <c r="P17" s="109">
        <f t="shared" si="3"/>
        <v>15.608969792187759</v>
      </c>
      <c r="Q17" s="112"/>
      <c r="R17" s="101">
        <f t="shared" ref="R17:R31" si="14">-2*SQRT(8*9.81*($C17/4000)*R$13/1000)*LOG((($R$9/1000)/(3.71*4*$C17/4000))+(2.51*1.3*0.000001/((4*$C17/4000)*SQRT(8*9.81*($C17/4000)*R$13/1000))))</f>
        <v>1.5392110487774318</v>
      </c>
      <c r="S17" s="109">
        <f t="shared" si="4"/>
        <v>17.119141289529299</v>
      </c>
      <c r="T17" s="112"/>
      <c r="U17" s="101">
        <f t="shared" ref="U17:U31" si="15">-2*SQRT(8*9.81*($C17/4000)*U$13/1000)*LOG((($R$9/1000)/(3.71*4*$C17/4000))+(2.51*1.3*0.000001/((4*$C17/4000)*SQRT(8*9.81*($C17/4000)*U$13/1000))))</f>
        <v>1.6640865212910809</v>
      </c>
      <c r="V17" s="109">
        <f t="shared" si="5"/>
        <v>18.508009215897083</v>
      </c>
      <c r="W17" s="112"/>
      <c r="X17" s="101">
        <f t="shared" ref="X17:X31" si="16">-2*SQRT(8*9.81*($C17/4000)*X$13/1000)*LOG((($R$9/1000)/(3.71*4*$C17/4000))+(2.51*1.3*0.000001/((4*$C17/4000)*SQRT(8*9.81*($C17/4000)*X$13/1000))))</f>
        <v>1.7803253338876746</v>
      </c>
      <c r="Y17" s="109">
        <f t="shared" si="6"/>
        <v>19.800820008639739</v>
      </c>
      <c r="Z17" s="112"/>
      <c r="AA17" s="101">
        <f t="shared" ref="AA17:AA31" si="17">-2*SQRT(8*9.81*($C17/4000)*AA$13/1000)*LOG((($R$9/1000)/(3.71*4*$C17/4000))+(2.51*1.3*0.000001/((4*$C17/4000)*SQRT(8*9.81*($C17/4000)*AA$13/1000))))</f>
        <v>1.8895046872987824</v>
      </c>
      <c r="AB17" s="109">
        <f t="shared" si="7"/>
        <v>21.015115331187459</v>
      </c>
      <c r="AC17" s="112"/>
      <c r="AD17" s="101">
        <f t="shared" ref="AD17:AD31" si="18">-2*SQRT(8*9.81*($C17/4000)*AD$13/1000)*LOG((($R$9/1000)/(3.71*4*$C17/4000))+(2.51*1.3*0.000001/((4*$C17/4000)*SQRT(8*9.81*($C17/4000)*AD$13/1000))))</f>
        <v>1.9927732044996749</v>
      </c>
      <c r="AE17" s="109">
        <f t="shared" si="8"/>
        <v>22.163670195139648</v>
      </c>
      <c r="AF17" s="28"/>
      <c r="AG17" s="34">
        <f t="shared" ref="AG17:AG31" si="19">B17</f>
        <v>125</v>
      </c>
      <c r="AH17" s="53"/>
    </row>
    <row r="18" spans="1:34" ht="19.5" customHeight="1">
      <c r="A18" s="25"/>
      <c r="B18" s="51">
        <f>'PVC-U-Normabmessungen'!B17</f>
        <v>160</v>
      </c>
      <c r="C18" s="66">
        <f>'PVC-U-Innenabmessungen'!G16</f>
        <v>153.6</v>
      </c>
      <c r="D18" s="106">
        <f t="shared" ref="D18:D31" si="20">PI()*(C18*C18)/4000000</f>
        <v>1.8529867453109462E-2</v>
      </c>
      <c r="E18" s="6"/>
      <c r="F18" s="102">
        <f t="shared" si="10"/>
        <v>1.0416211699190805</v>
      </c>
      <c r="G18" s="110">
        <f t="shared" si="0"/>
        <v>19.301102214953367</v>
      </c>
      <c r="H18" s="28"/>
      <c r="I18" s="128">
        <f t="shared" si="11"/>
        <v>1.2799153239610523</v>
      </c>
      <c r="J18" s="110">
        <f t="shared" si="1"/>
        <v>23.716661304201956</v>
      </c>
      <c r="K18" s="28"/>
      <c r="L18" s="128">
        <f t="shared" si="12"/>
        <v>1.4808598239763018</v>
      </c>
      <c r="M18" s="110">
        <f t="shared" si="2"/>
        <v>27.440136254915881</v>
      </c>
      <c r="N18" s="28"/>
      <c r="O18" s="128">
        <f t="shared" si="13"/>
        <v>1.6579218010001777</v>
      </c>
      <c r="P18" s="110">
        <f t="shared" si="3"/>
        <v>30.721071220153814</v>
      </c>
      <c r="Q18" s="112"/>
      <c r="R18" s="128">
        <f t="shared" si="14"/>
        <v>1.8180133761620947</v>
      </c>
      <c r="S18" s="110">
        <f t="shared" si="4"/>
        <v>33.687546888263647</v>
      </c>
      <c r="T18" s="112"/>
      <c r="U18" s="128">
        <f t="shared" si="15"/>
        <v>1.9652426190868901</v>
      </c>
      <c r="V18" s="110">
        <f t="shared" si="5"/>
        <v>36.415685244881765</v>
      </c>
      <c r="W18" s="112"/>
      <c r="X18" s="128">
        <f t="shared" si="16"/>
        <v>2.1022870353202214</v>
      </c>
      <c r="Y18" s="110">
        <f t="shared" si="6"/>
        <v>38.955100112874156</v>
      </c>
      <c r="Z18" s="112"/>
      <c r="AA18" s="128">
        <f t="shared" si="17"/>
        <v>2.2310068692760527</v>
      </c>
      <c r="AB18" s="110">
        <f t="shared" si="7"/>
        <v>41.340261574661966</v>
      </c>
      <c r="AC18" s="112"/>
      <c r="AD18" s="128">
        <f t="shared" si="18"/>
        <v>2.3527568005085948</v>
      </c>
      <c r="AE18" s="110">
        <f t="shared" si="8"/>
        <v>43.596271662826162</v>
      </c>
      <c r="AF18" s="28"/>
      <c r="AG18" s="38">
        <f t="shared" si="19"/>
        <v>160</v>
      </c>
      <c r="AH18" s="53"/>
    </row>
    <row r="19" spans="1:34" ht="19.5" customHeight="1">
      <c r="A19" s="25"/>
      <c r="B19" s="50">
        <f>'PVC-U-Normabmessungen'!B18</f>
        <v>200</v>
      </c>
      <c r="C19" s="93">
        <f>'PVC-U-Innenabmessungen'!G17</f>
        <v>192.2</v>
      </c>
      <c r="D19" s="105">
        <f t="shared" si="20"/>
        <v>2.901326789035899E-2</v>
      </c>
      <c r="E19" s="6"/>
      <c r="F19" s="101">
        <f t="shared" si="10"/>
        <v>1.2051912066990431</v>
      </c>
      <c r="G19" s="109">
        <f t="shared" si="0"/>
        <v>34.96653533906435</v>
      </c>
      <c r="H19" s="6"/>
      <c r="I19" s="101">
        <f t="shared" si="11"/>
        <v>1.4802974719955806</v>
      </c>
      <c r="J19" s="109">
        <f t="shared" si="1"/>
        <v>42.948267112428965</v>
      </c>
      <c r="K19" s="28"/>
      <c r="L19" s="101">
        <f t="shared" si="12"/>
        <v>1.7122714485941573</v>
      </c>
      <c r="M19" s="109">
        <f t="shared" si="2"/>
        <v>49.678590239075341</v>
      </c>
      <c r="N19" s="28"/>
      <c r="O19" s="101">
        <f t="shared" si="13"/>
        <v>1.9166686134402702</v>
      </c>
      <c r="P19" s="109">
        <f t="shared" si="3"/>
        <v>55.60881993878548</v>
      </c>
      <c r="Q19" s="112"/>
      <c r="R19" s="101">
        <f t="shared" si="14"/>
        <v>2.1014717043257574</v>
      </c>
      <c r="S19" s="109">
        <f t="shared" si="4"/>
        <v>60.970561521612474</v>
      </c>
      <c r="T19" s="112"/>
      <c r="U19" s="101">
        <f t="shared" si="15"/>
        <v>2.2714246288775977</v>
      </c>
      <c r="V19" s="109">
        <f t="shared" si="5"/>
        <v>65.901451250384994</v>
      </c>
      <c r="W19" s="112"/>
      <c r="X19" s="101">
        <f t="shared" si="16"/>
        <v>2.4296191040860067</v>
      </c>
      <c r="Y19" s="109">
        <f t="shared" si="6"/>
        <v>70.491189938381311</v>
      </c>
      <c r="Z19" s="112"/>
      <c r="AA19" s="101">
        <f t="shared" si="17"/>
        <v>2.5782030491598684</v>
      </c>
      <c r="AB19" s="109">
        <f t="shared" si="7"/>
        <v>74.802095741015648</v>
      </c>
      <c r="AC19" s="112"/>
      <c r="AD19" s="101">
        <f t="shared" si="18"/>
        <v>2.718740576691312</v>
      </c>
      <c r="AE19" s="109">
        <f t="shared" si="8"/>
        <v>78.879548675934117</v>
      </c>
      <c r="AF19" s="28"/>
      <c r="AG19" s="34">
        <f t="shared" si="19"/>
        <v>200</v>
      </c>
      <c r="AH19" s="53"/>
    </row>
    <row r="20" spans="1:34" ht="19.5" customHeight="1">
      <c r="A20" s="25"/>
      <c r="B20" s="51">
        <f>'PVC-U-Normabmessungen'!B19</f>
        <v>250</v>
      </c>
      <c r="C20" s="66">
        <f>'PVC-U-Innenabmessungen'!G18</f>
        <v>240.2</v>
      </c>
      <c r="D20" s="106">
        <f>PI()*(C20*C20)/4000000</f>
        <v>4.531436385130571E-2</v>
      </c>
      <c r="E20" s="6"/>
      <c r="F20" s="102">
        <f t="shared" si="10"/>
        <v>1.3915591594792287</v>
      </c>
      <c r="G20" s="110">
        <f t="shared" si="0"/>
        <v>63.057618073258922</v>
      </c>
      <c r="H20" s="28"/>
      <c r="I20" s="128">
        <f t="shared" si="11"/>
        <v>1.7085966873718357</v>
      </c>
      <c r="J20" s="110">
        <f t="shared" si="1"/>
        <v>77.423971966702993</v>
      </c>
      <c r="K20" s="28"/>
      <c r="L20" s="128">
        <f t="shared" si="12"/>
        <v>1.9759161040978452</v>
      </c>
      <c r="M20" s="110">
        <f t="shared" si="2"/>
        <v>89.537381280744199</v>
      </c>
      <c r="N20" s="28"/>
      <c r="O20" s="128">
        <f t="shared" si="13"/>
        <v>2.211451073437356</v>
      </c>
      <c r="P20" s="110">
        <f t="shared" si="3"/>
        <v>100.21049858110094</v>
      </c>
      <c r="Q20" s="112"/>
      <c r="R20" s="128">
        <f t="shared" si="14"/>
        <v>2.4244036183403339</v>
      </c>
      <c r="S20" s="110">
        <f t="shared" si="4"/>
        <v>109.86030768389598</v>
      </c>
      <c r="T20" s="112"/>
      <c r="U20" s="128">
        <f t="shared" si="15"/>
        <v>2.6202418093557749</v>
      </c>
      <c r="V20" s="110">
        <f t="shared" si="5"/>
        <v>118.73459072755119</v>
      </c>
      <c r="W20" s="112"/>
      <c r="X20" s="128">
        <f t="shared" si="16"/>
        <v>2.8025291280111788</v>
      </c>
      <c r="Y20" s="110">
        <f t="shared" si="6"/>
        <v>126.99482461058106</v>
      </c>
      <c r="Z20" s="112"/>
      <c r="AA20" s="128">
        <f t="shared" si="17"/>
        <v>2.9737411473195481</v>
      </c>
      <c r="AB20" s="110">
        <f t="shared" si="7"/>
        <v>134.75318834923729</v>
      </c>
      <c r="AC20" s="112"/>
      <c r="AD20" s="128">
        <f t="shared" si="18"/>
        <v>3.1356805228637001</v>
      </c>
      <c r="AE20" s="110">
        <f t="shared" si="8"/>
        <v>142.09136813449825</v>
      </c>
      <c r="AF20" s="28"/>
      <c r="AG20" s="38">
        <f t="shared" si="19"/>
        <v>250</v>
      </c>
      <c r="AH20" s="53"/>
    </row>
    <row r="21" spans="1:34" ht="19.5" customHeight="1">
      <c r="A21" s="25"/>
      <c r="B21" s="50">
        <f>'PVC-U-Normabmessungen'!B20</f>
        <v>315</v>
      </c>
      <c r="C21" s="93">
        <f>'PVC-U-Innenabmessungen'!G19</f>
        <v>302.60000000000002</v>
      </c>
      <c r="D21" s="105">
        <f t="shared" si="20"/>
        <v>7.1916365132254939E-2</v>
      </c>
      <c r="E21" s="6"/>
      <c r="F21" s="101">
        <f t="shared" si="10"/>
        <v>1.6130918165188162</v>
      </c>
      <c r="G21" s="109">
        <f t="shared" ref="G21:G31" si="21">F21*$D21*1000</f>
        <v>116.00770006861957</v>
      </c>
      <c r="H21" s="6"/>
      <c r="I21" s="101">
        <f t="shared" si="11"/>
        <v>1.9799611336594449</v>
      </c>
      <c r="J21" s="109">
        <f t="shared" ref="J21:J31" si="22">I21*$D21*1000</f>
        <v>142.39160783592607</v>
      </c>
      <c r="K21" s="28"/>
      <c r="L21" s="101">
        <f t="shared" si="12"/>
        <v>2.2892865981514094</v>
      </c>
      <c r="M21" s="109">
        <f t="shared" ref="M21:M31" si="23">L21*$D21*1000</f>
        <v>164.63717088503455</v>
      </c>
      <c r="N21" s="28"/>
      <c r="O21" s="101">
        <f t="shared" si="13"/>
        <v>2.5618275758385813</v>
      </c>
      <c r="P21" s="109">
        <f t="shared" ref="P21:P31" si="24">O21*$D21*1000</f>
        <v>184.23732734988695</v>
      </c>
      <c r="Q21" s="112"/>
      <c r="R21" s="101">
        <f t="shared" si="14"/>
        <v>2.8082348948038325</v>
      </c>
      <c r="S21" s="109">
        <f t="shared" ref="S21:S31" si="25">R21*$D21*1000</f>
        <v>201.95804607185195</v>
      </c>
      <c r="T21" s="112"/>
      <c r="U21" s="101">
        <f t="shared" si="15"/>
        <v>3.0348371376191174</v>
      </c>
      <c r="V21" s="109">
        <f t="shared" ref="V21:V31" si="26">U21*$D21*1000</f>
        <v>218.25445570594388</v>
      </c>
      <c r="W21" s="112"/>
      <c r="X21" s="101">
        <f t="shared" si="16"/>
        <v>3.2457583913609733</v>
      </c>
      <c r="Y21" s="109">
        <f t="shared" ref="Y21:Y31" si="27">X21*$D21*1000</f>
        <v>233.42314560419618</v>
      </c>
      <c r="Z21" s="112"/>
      <c r="AA21" s="101">
        <f t="shared" si="17"/>
        <v>3.4438635932021966</v>
      </c>
      <c r="AB21" s="109">
        <f t="shared" ref="AB21:AB31" si="28">AA21*$D21*1000</f>
        <v>247.67015163440868</v>
      </c>
      <c r="AC21" s="112"/>
      <c r="AD21" s="101">
        <f t="shared" si="18"/>
        <v>3.631238873373392</v>
      </c>
      <c r="AE21" s="109">
        <f t="shared" ref="AE21:AE31" si="29">AD21*$D21*1000</f>
        <v>261.14550069995892</v>
      </c>
      <c r="AF21" s="28"/>
      <c r="AG21" s="34">
        <f t="shared" si="19"/>
        <v>315</v>
      </c>
      <c r="AH21" s="53"/>
    </row>
    <row r="22" spans="1:34" ht="19.5" customHeight="1">
      <c r="A22" s="25"/>
      <c r="B22" s="52">
        <f>'PVC-U-Normabmessungen'!B21</f>
        <v>355</v>
      </c>
      <c r="C22" s="66">
        <f>'PVC-U-Innenabmessungen'!G20</f>
        <v>341</v>
      </c>
      <c r="D22" s="106">
        <f t="shared" si="20"/>
        <v>9.132688383801868E-2</v>
      </c>
      <c r="E22" s="6"/>
      <c r="F22" s="102">
        <f t="shared" si="10"/>
        <v>1.7404083990264905</v>
      </c>
      <c r="G22" s="110">
        <f t="shared" si="21"/>
        <v>158.94607568860437</v>
      </c>
      <c r="H22" s="28"/>
      <c r="I22" s="128">
        <f t="shared" si="11"/>
        <v>2.1359123638752635</v>
      </c>
      <c r="J22" s="110">
        <f t="shared" si="22"/>
        <v>195.06622034382406</v>
      </c>
      <c r="K22" s="28"/>
      <c r="L22" s="128">
        <f t="shared" si="12"/>
        <v>2.4693759565981241</v>
      </c>
      <c r="M22" s="110">
        <f t="shared" si="23"/>
        <v>225.52041114063314</v>
      </c>
      <c r="N22" s="28"/>
      <c r="O22" s="128">
        <f t="shared" si="13"/>
        <v>2.7631820503653604</v>
      </c>
      <c r="P22" s="110">
        <f t="shared" si="24"/>
        <v>252.35280613701556</v>
      </c>
      <c r="Q22" s="112"/>
      <c r="R22" s="128">
        <f t="shared" si="14"/>
        <v>3.0288139153735401</v>
      </c>
      <c r="S22" s="110">
        <f t="shared" si="25"/>
        <v>276.61213661629387</v>
      </c>
      <c r="T22" s="112"/>
      <c r="U22" s="128">
        <f t="shared" si="15"/>
        <v>3.2730945718457529</v>
      </c>
      <c r="V22" s="110">
        <f t="shared" si="26"/>
        <v>298.92152775380652</v>
      </c>
      <c r="W22" s="112"/>
      <c r="X22" s="128">
        <f t="shared" si="16"/>
        <v>3.5004702281796862</v>
      </c>
      <c r="Y22" s="110">
        <f t="shared" si="27"/>
        <v>319.68703790740892</v>
      </c>
      <c r="Z22" s="112"/>
      <c r="AA22" s="128">
        <f t="shared" si="17"/>
        <v>3.7140295512728518</v>
      </c>
      <c r="AB22" s="110">
        <f t="shared" si="28"/>
        <v>339.19074540006437</v>
      </c>
      <c r="AC22" s="112"/>
      <c r="AD22" s="128">
        <f t="shared" si="18"/>
        <v>3.9160215583285565</v>
      </c>
      <c r="AE22" s="110">
        <f t="shared" si="29"/>
        <v>357.638045964649</v>
      </c>
      <c r="AF22" s="28"/>
      <c r="AG22" s="43">
        <f t="shared" si="19"/>
        <v>355</v>
      </c>
      <c r="AH22" s="53"/>
    </row>
    <row r="23" spans="1:34" ht="19.5" customHeight="1">
      <c r="A23" s="25"/>
      <c r="B23" s="50">
        <f>'PVC-U-Normabmessungen'!B22</f>
        <v>400</v>
      </c>
      <c r="C23" s="93">
        <f>'PVC-U-Innenabmessungen'!G21</f>
        <v>384.2</v>
      </c>
      <c r="D23" s="105">
        <f t="shared" si="20"/>
        <v>0.1159323401557585</v>
      </c>
      <c r="E23" s="6"/>
      <c r="F23" s="101">
        <f t="shared" si="10"/>
        <v>1.8769949473225971</v>
      </c>
      <c r="G23" s="109">
        <f t="shared" si="21"/>
        <v>217.60441670364332</v>
      </c>
      <c r="H23" s="6"/>
      <c r="I23" s="101">
        <f t="shared" si="11"/>
        <v>2.3032158802019702</v>
      </c>
      <c r="J23" s="109">
        <f t="shared" si="22"/>
        <v>267.01720687571952</v>
      </c>
      <c r="K23" s="28"/>
      <c r="L23" s="101">
        <f t="shared" si="12"/>
        <v>2.6625731626642608</v>
      </c>
      <c r="M23" s="109">
        <f t="shared" si="23"/>
        <v>308.67833758358677</v>
      </c>
      <c r="N23" s="28"/>
      <c r="O23" s="101">
        <f t="shared" si="13"/>
        <v>2.9791910979929335</v>
      </c>
      <c r="P23" s="109">
        <f t="shared" si="24"/>
        <v>345.38459576152439</v>
      </c>
      <c r="Q23" s="112"/>
      <c r="R23" s="101">
        <f t="shared" si="14"/>
        <v>3.2654458829936068</v>
      </c>
      <c r="S23" s="109">
        <f t="shared" si="25"/>
        <v>378.57078286743598</v>
      </c>
      <c r="T23" s="112"/>
      <c r="U23" s="101">
        <f t="shared" si="15"/>
        <v>3.5286909087552676</v>
      </c>
      <c r="V23" s="109">
        <f t="shared" si="26"/>
        <v>409.08939473834829</v>
      </c>
      <c r="W23" s="112"/>
      <c r="X23" s="101">
        <f t="shared" si="16"/>
        <v>3.7737179187419616</v>
      </c>
      <c r="Y23" s="109">
        <f t="shared" si="27"/>
        <v>437.49594940747409</v>
      </c>
      <c r="Z23" s="112"/>
      <c r="AA23" s="101">
        <f t="shared" si="17"/>
        <v>4.0038555734964376</v>
      </c>
      <c r="AB23" s="109">
        <f t="shared" si="28"/>
        <v>464.17634628111853</v>
      </c>
      <c r="AC23" s="112"/>
      <c r="AD23" s="101">
        <f t="shared" si="18"/>
        <v>4.2215276192487856</v>
      </c>
      <c r="AE23" s="109">
        <f t="shared" si="29"/>
        <v>489.41157593167958</v>
      </c>
      <c r="AF23" s="28"/>
      <c r="AG23" s="34">
        <f t="shared" si="19"/>
        <v>400</v>
      </c>
      <c r="AH23" s="53"/>
    </row>
    <row r="24" spans="1:34" ht="19.5" customHeight="1">
      <c r="A24" s="25"/>
      <c r="B24" s="52">
        <f>'PVC-U-Normabmessungen'!B23</f>
        <v>450</v>
      </c>
      <c r="C24" s="66">
        <f>'PVC-U-Innenabmessungen'!G22</f>
        <v>432.4</v>
      </c>
      <c r="D24" s="106">
        <f t="shared" si="20"/>
        <v>0.14684570611486167</v>
      </c>
      <c r="E24" s="6"/>
      <c r="F24" s="102">
        <f t="shared" si="10"/>
        <v>2.0223365264927851</v>
      </c>
      <c r="G24" s="110">
        <f t="shared" si="21"/>
        <v>296.97143523470965</v>
      </c>
      <c r="H24" s="28"/>
      <c r="I24" s="128">
        <f t="shared" si="11"/>
        <v>2.4812409250105358</v>
      </c>
      <c r="J24" s="110">
        <f t="shared" si="22"/>
        <v>364.3595756742647</v>
      </c>
      <c r="K24" s="28"/>
      <c r="L24" s="128">
        <f t="shared" si="12"/>
        <v>2.8681498274273398</v>
      </c>
      <c r="M24" s="110">
        <f t="shared" si="23"/>
        <v>421.17548665178634</v>
      </c>
      <c r="N24" s="28"/>
      <c r="O24" s="128">
        <f t="shared" si="13"/>
        <v>3.2090403204175444</v>
      </c>
      <c r="P24" s="110">
        <f t="shared" si="24"/>
        <v>471.23379180277624</v>
      </c>
      <c r="Q24" s="112"/>
      <c r="R24" s="128">
        <f t="shared" si="14"/>
        <v>3.5172386440205341</v>
      </c>
      <c r="S24" s="110">
        <f t="shared" si="25"/>
        <v>516.49139225567387</v>
      </c>
      <c r="T24" s="112"/>
      <c r="U24" s="128">
        <f t="shared" si="15"/>
        <v>3.8006624932130588</v>
      </c>
      <c r="V24" s="110">
        <f t="shared" si="26"/>
        <v>558.11096752014225</v>
      </c>
      <c r="W24" s="112"/>
      <c r="X24" s="128">
        <f t="shared" si="16"/>
        <v>4.0644712572391404</v>
      </c>
      <c r="Y24" s="110">
        <f t="shared" si="27"/>
        <v>596.85015175284116</v>
      </c>
      <c r="Z24" s="112"/>
      <c r="AA24" s="128">
        <f t="shared" si="17"/>
        <v>4.3122489492193354</v>
      </c>
      <c r="AB24" s="110">
        <f t="shared" si="28"/>
        <v>633.23524189118348</v>
      </c>
      <c r="AC24" s="112"/>
      <c r="AD24" s="128">
        <f t="shared" si="18"/>
        <v>4.5466052276032052</v>
      </c>
      <c r="AE24" s="110">
        <f t="shared" si="29"/>
        <v>667.64945507291407</v>
      </c>
      <c r="AF24" s="28"/>
      <c r="AG24" s="43">
        <f t="shared" si="19"/>
        <v>450</v>
      </c>
      <c r="AH24" s="53"/>
    </row>
    <row r="25" spans="1:34" ht="19.5" customHeight="1">
      <c r="A25" s="25"/>
      <c r="B25" s="50">
        <f>'PVC-U-Normabmessungen'!B24</f>
        <v>500</v>
      </c>
      <c r="C25" s="93">
        <f>'PVC-U-Innenabmessungen'!G23</f>
        <v>480.4</v>
      </c>
      <c r="D25" s="105">
        <f t="shared" si="20"/>
        <v>0.18125745540522284</v>
      </c>
      <c r="E25" s="6"/>
      <c r="F25" s="101">
        <f t="shared" si="10"/>
        <v>2.1607538947918741</v>
      </c>
      <c r="G25" s="109">
        <f t="shared" si="21"/>
        <v>391.65275272689968</v>
      </c>
      <c r="H25" s="6"/>
      <c r="I25" s="101">
        <f t="shared" si="11"/>
        <v>2.650782754532198</v>
      </c>
      <c r="J25" s="109">
        <f t="shared" si="22"/>
        <v>480.4741369185536</v>
      </c>
      <c r="K25" s="28"/>
      <c r="L25" s="101">
        <f t="shared" si="12"/>
        <v>3.0639292384497541</v>
      </c>
      <c r="M25" s="109">
        <f t="shared" si="23"/>
        <v>555.36001730306475</v>
      </c>
      <c r="N25" s="28"/>
      <c r="O25" s="101">
        <f t="shared" si="13"/>
        <v>3.4279347309970034</v>
      </c>
      <c r="P25" s="109">
        <f t="shared" si="24"/>
        <v>621.33872663570389</v>
      </c>
      <c r="Q25" s="112"/>
      <c r="R25" s="101">
        <f t="shared" si="14"/>
        <v>3.7570301591948612</v>
      </c>
      <c r="S25" s="109">
        <f t="shared" si="25"/>
        <v>680.98972653633984</v>
      </c>
      <c r="T25" s="112"/>
      <c r="U25" s="101">
        <f t="shared" si="15"/>
        <v>4.0596705874444527</v>
      </c>
      <c r="V25" s="109">
        <f t="shared" si="26"/>
        <v>735.84556046360774</v>
      </c>
      <c r="W25" s="112"/>
      <c r="X25" s="101">
        <f t="shared" si="16"/>
        <v>4.341365505678791</v>
      </c>
      <c r="Y25" s="109">
        <f t="shared" si="27"/>
        <v>786.90486454334621</v>
      </c>
      <c r="Z25" s="112"/>
      <c r="AA25" s="101">
        <f t="shared" si="17"/>
        <v>4.6059420949024403</v>
      </c>
      <c r="AB25" s="109">
        <f t="shared" si="28"/>
        <v>834.86134386581773</v>
      </c>
      <c r="AC25" s="112"/>
      <c r="AD25" s="101">
        <f t="shared" si="18"/>
        <v>4.8561870554062896</v>
      </c>
      <c r="AE25" s="109">
        <f t="shared" si="29"/>
        <v>880.22010863472599</v>
      </c>
      <c r="AF25" s="28"/>
      <c r="AG25" s="34">
        <f t="shared" si="19"/>
        <v>500</v>
      </c>
      <c r="AH25" s="53"/>
    </row>
    <row r="26" spans="1:34" ht="19.5" customHeight="1">
      <c r="A26" s="25"/>
      <c r="B26" s="123">
        <f>'PVC-U-Normabmessungen'!B25</f>
        <v>630</v>
      </c>
      <c r="C26" s="66">
        <f>'PVC-U-Innenabmessungen'!G24</f>
        <v>605.4</v>
      </c>
      <c r="D26" s="106">
        <f t="shared" si="20"/>
        <v>0.28785562113234148</v>
      </c>
      <c r="E26" s="6"/>
      <c r="F26" s="102">
        <f t="shared" si="10"/>
        <v>2.4972633515262648</v>
      </c>
      <c r="G26" s="110">
        <f t="shared" si="21"/>
        <v>718.85129318462577</v>
      </c>
      <c r="H26" s="28"/>
      <c r="I26" s="128">
        <f t="shared" si="11"/>
        <v>3.0629534008787727</v>
      </c>
      <c r="J26" s="110">
        <f t="shared" si="22"/>
        <v>881.68835370937677</v>
      </c>
      <c r="K26" s="28"/>
      <c r="L26" s="128">
        <f t="shared" si="12"/>
        <v>3.5398820133744606</v>
      </c>
      <c r="M26" s="110">
        <f t="shared" si="23"/>
        <v>1018.9749356951088</v>
      </c>
      <c r="N26" s="28"/>
      <c r="O26" s="128">
        <f t="shared" si="13"/>
        <v>3.9600790972787072</v>
      </c>
      <c r="P26" s="110">
        <f t="shared" si="24"/>
        <v>1139.9310282803642</v>
      </c>
      <c r="Q26" s="112"/>
      <c r="R26" s="128">
        <f t="shared" si="14"/>
        <v>4.3399746783163309</v>
      </c>
      <c r="S26" s="110">
        <f t="shared" si="25"/>
        <v>1249.2861067253814</v>
      </c>
      <c r="T26" s="112"/>
      <c r="U26" s="128">
        <f t="shared" si="15"/>
        <v>4.689330069863991</v>
      </c>
      <c r="V26" s="110">
        <f t="shared" si="26"/>
        <v>1349.8500199552655</v>
      </c>
      <c r="W26" s="112"/>
      <c r="X26" s="128">
        <f t="shared" si="16"/>
        <v>5.0145058031166796</v>
      </c>
      <c r="Y26" s="110">
        <f t="shared" si="27"/>
        <v>1443.4536826278825</v>
      </c>
      <c r="Z26" s="112"/>
      <c r="AA26" s="128">
        <f t="shared" si="17"/>
        <v>5.3199201677351295</v>
      </c>
      <c r="AB26" s="110">
        <f t="shared" si="28"/>
        <v>1531.3689242578662</v>
      </c>
      <c r="AC26" s="112"/>
      <c r="AD26" s="128">
        <f t="shared" si="18"/>
        <v>5.6087902317400378</v>
      </c>
      <c r="AE26" s="110">
        <f t="shared" si="29"/>
        <v>1614.521795958538</v>
      </c>
      <c r="AF26" s="28"/>
      <c r="AG26" s="87">
        <f t="shared" si="19"/>
        <v>630</v>
      </c>
      <c r="AH26" s="53"/>
    </row>
    <row r="27" spans="1:34" ht="19.5" customHeight="1">
      <c r="A27" s="25"/>
      <c r="B27" s="50">
        <f>'PVC-U-Normabmessungen'!B26</f>
        <v>710</v>
      </c>
      <c r="C27" s="93">
        <f>'PVC-U-Innenabmessungen'!G25</f>
        <v>682.2</v>
      </c>
      <c r="D27" s="105">
        <f t="shared" ref="D27:D30" si="30">PI()*(C27*C27)/4000000</f>
        <v>0.36552182338697614</v>
      </c>
      <c r="E27" s="6"/>
      <c r="F27" s="101">
        <f t="shared" si="10"/>
        <v>2.6900988902208258</v>
      </c>
      <c r="G27" s="109">
        <f t="shared" ref="G27:G30" si="31">F27*$D27*1000</f>
        <v>983.28985144479714</v>
      </c>
      <c r="H27" s="6"/>
      <c r="I27" s="101">
        <f t="shared" si="11"/>
        <v>3.2991432333751756</v>
      </c>
      <c r="J27" s="109">
        <f t="shared" ref="J27:J30" si="32">I27*$D27*1000</f>
        <v>1205.9088502780983</v>
      </c>
      <c r="K27" s="28"/>
      <c r="L27" s="101">
        <f t="shared" si="12"/>
        <v>3.8126196590068782</v>
      </c>
      <c r="M27" s="109">
        <f t="shared" ref="M27:M30" si="33">L27*$D27*1000</f>
        <v>1393.5956896412254</v>
      </c>
      <c r="N27" s="28"/>
      <c r="O27" s="101">
        <f t="shared" si="13"/>
        <v>4.2650152463521804</v>
      </c>
      <c r="P27" s="109">
        <f t="shared" ref="P27:P30" si="34">O27*$D27*1000</f>
        <v>1558.9561496199024</v>
      </c>
      <c r="Q27" s="112"/>
      <c r="R27" s="101">
        <f t="shared" si="14"/>
        <v>4.6740200533201595</v>
      </c>
      <c r="S27" s="109">
        <f t="shared" ref="S27:S30" si="35">R27*$D27*1000</f>
        <v>1708.4563324368762</v>
      </c>
      <c r="T27" s="112"/>
      <c r="U27" s="101">
        <f t="shared" si="15"/>
        <v>5.0501438536249399</v>
      </c>
      <c r="V27" s="109">
        <f t="shared" ref="V27:V30" si="36">U27*$D27*1000</f>
        <v>1845.9377897435184</v>
      </c>
      <c r="W27" s="112"/>
      <c r="X27" s="101">
        <f t="shared" si="16"/>
        <v>5.4002348164926746</v>
      </c>
      <c r="Y27" s="109">
        <f t="shared" ref="Y27:Y30" si="37">X27*$D27*1000</f>
        <v>1973.903676842235</v>
      </c>
      <c r="Z27" s="112"/>
      <c r="AA27" s="101">
        <f t="shared" si="17"/>
        <v>5.7290499332483593</v>
      </c>
      <c r="AB27" s="109">
        <f t="shared" ref="AB27:AB30" si="38">AA27*$D27*1000</f>
        <v>2094.0927778759742</v>
      </c>
      <c r="AC27" s="112"/>
      <c r="AD27" s="101">
        <f t="shared" si="18"/>
        <v>6.0400528713486707</v>
      </c>
      <c r="AE27" s="109">
        <f t="shared" ref="AE27:AE30" si="39">AD27*$D27*1000</f>
        <v>2207.7711388891071</v>
      </c>
      <c r="AF27" s="28"/>
      <c r="AG27" s="34">
        <f t="shared" ref="AG27:AG30" si="40">B27</f>
        <v>710</v>
      </c>
      <c r="AH27" s="53"/>
    </row>
    <row r="28" spans="1:34" ht="19.5" customHeight="1">
      <c r="A28" s="25"/>
      <c r="B28" s="52">
        <f>'PVC-U-Normabmessungen'!B27</f>
        <v>800</v>
      </c>
      <c r="C28" s="66">
        <f>'PVC-U-Innenabmessungen'!G26</f>
        <v>768.6</v>
      </c>
      <c r="D28" s="106">
        <f t="shared" si="30"/>
        <v>0.46397079201846247</v>
      </c>
      <c r="E28" s="6"/>
      <c r="F28" s="102">
        <f t="shared" si="10"/>
        <v>2.8968072886796397</v>
      </c>
      <c r="G28" s="110">
        <f t="shared" si="31"/>
        <v>1344.0339720535471</v>
      </c>
      <c r="H28" s="28"/>
      <c r="I28" s="128">
        <f t="shared" si="11"/>
        <v>3.552322958720636</v>
      </c>
      <c r="J28" s="110">
        <f t="shared" si="32"/>
        <v>1648.1740966629814</v>
      </c>
      <c r="K28" s="28"/>
      <c r="L28" s="128">
        <f t="shared" si="12"/>
        <v>4.1049750508559306</v>
      </c>
      <c r="M28" s="110">
        <f t="shared" si="33"/>
        <v>1904.5885255616545</v>
      </c>
      <c r="N28" s="28"/>
      <c r="O28" s="128">
        <f t="shared" si="13"/>
        <v>4.5918843643962663</v>
      </c>
      <c r="P28" s="110">
        <f t="shared" si="34"/>
        <v>2130.5002254061296</v>
      </c>
      <c r="Q28" s="112"/>
      <c r="R28" s="128">
        <f t="shared" si="14"/>
        <v>5.0320915409871922</v>
      </c>
      <c r="S28" s="110">
        <f t="shared" si="35"/>
        <v>2334.7434977812327</v>
      </c>
      <c r="T28" s="112"/>
      <c r="U28" s="128">
        <f t="shared" si="15"/>
        <v>5.4369086089320851</v>
      </c>
      <c r="V28" s="110">
        <f t="shared" si="36"/>
        <v>2522.5667934182165</v>
      </c>
      <c r="W28" s="112"/>
      <c r="X28" s="128">
        <f t="shared" si="16"/>
        <v>5.8137064265643605</v>
      </c>
      <c r="Y28" s="110">
        <f t="shared" si="37"/>
        <v>2697.3899752958914</v>
      </c>
      <c r="Z28" s="112"/>
      <c r="AA28" s="128">
        <f t="shared" si="17"/>
        <v>6.1676050340313209</v>
      </c>
      <c r="AB28" s="110">
        <f t="shared" si="38"/>
        <v>2861.5885924965683</v>
      </c>
      <c r="AC28" s="112"/>
      <c r="AD28" s="128">
        <f t="shared" si="18"/>
        <v>6.5023324255830941</v>
      </c>
      <c r="AE28" s="110">
        <f t="shared" si="39"/>
        <v>3016.8923254651181</v>
      </c>
      <c r="AF28" s="28"/>
      <c r="AG28" s="43">
        <f t="shared" si="40"/>
        <v>800</v>
      </c>
      <c r="AH28" s="53"/>
    </row>
    <row r="29" spans="1:34" ht="19.5" customHeight="1">
      <c r="A29" s="25"/>
      <c r="B29" s="50">
        <f>'PVC-U-Normabmessungen'!B28</f>
        <v>900</v>
      </c>
      <c r="C29" s="93">
        <f>'PVC-U-Innenabmessungen'!G27</f>
        <v>864.8</v>
      </c>
      <c r="D29" s="105">
        <f t="shared" si="30"/>
        <v>0.58738282445944667</v>
      </c>
      <c r="E29" s="6"/>
      <c r="F29" s="101">
        <f t="shared" si="10"/>
        <v>3.1161472173138569</v>
      </c>
      <c r="G29" s="109">
        <f t="shared" si="31"/>
        <v>1830.3713539372584</v>
      </c>
      <c r="H29" s="6"/>
      <c r="I29" s="101">
        <f t="shared" si="11"/>
        <v>3.8209721754025461</v>
      </c>
      <c r="J29" s="109">
        <f t="shared" si="32"/>
        <v>2244.3734285689038</v>
      </c>
      <c r="K29" s="28"/>
      <c r="L29" s="101">
        <f t="shared" si="12"/>
        <v>4.4151925294497811</v>
      </c>
      <c r="M29" s="109">
        <f t="shared" si="33"/>
        <v>2593.408258480461</v>
      </c>
      <c r="N29" s="28"/>
      <c r="O29" s="101">
        <f t="shared" si="13"/>
        <v>4.9387235305123056</v>
      </c>
      <c r="P29" s="109">
        <f t="shared" si="34"/>
        <v>2900.9213765766485</v>
      </c>
      <c r="Q29" s="112"/>
      <c r="R29" s="101">
        <f t="shared" si="14"/>
        <v>5.41203884458562</v>
      </c>
      <c r="S29" s="109">
        <f t="shared" si="35"/>
        <v>3178.9386626169417</v>
      </c>
      <c r="T29" s="112"/>
      <c r="U29" s="101">
        <f t="shared" si="15"/>
        <v>5.8473017309636681</v>
      </c>
      <c r="V29" s="109">
        <f t="shared" si="36"/>
        <v>3434.604606200051</v>
      </c>
      <c r="W29" s="112"/>
      <c r="X29" s="101">
        <f t="shared" si="16"/>
        <v>6.2524376492479687</v>
      </c>
      <c r="Y29" s="109">
        <f t="shared" si="37"/>
        <v>3672.5744861718554</v>
      </c>
      <c r="Z29" s="112"/>
      <c r="AA29" s="101">
        <f t="shared" si="17"/>
        <v>6.6329518553577227</v>
      </c>
      <c r="AB29" s="109">
        <f t="shared" si="38"/>
        <v>3896.0819953035466</v>
      </c>
      <c r="AC29" s="112"/>
      <c r="AD29" s="101">
        <f t="shared" si="18"/>
        <v>6.9928528103463714</v>
      </c>
      <c r="AE29" s="109">
        <f t="shared" si="39"/>
        <v>4107.4816347704309</v>
      </c>
      <c r="AF29" s="28"/>
      <c r="AG29" s="34">
        <f t="shared" si="40"/>
        <v>900</v>
      </c>
      <c r="AH29" s="53"/>
    </row>
    <row r="30" spans="1:34" ht="19.5" customHeight="1">
      <c r="A30" s="25"/>
      <c r="B30" s="123">
        <f>'PVC-U-Normabmessungen'!B29</f>
        <v>1000</v>
      </c>
      <c r="C30" s="66">
        <f>'PVC-U-Innenabmessungen'!G28</f>
        <v>960.8</v>
      </c>
      <c r="D30" s="106">
        <f t="shared" si="30"/>
        <v>0.72502982162089136</v>
      </c>
      <c r="E30" s="6"/>
      <c r="F30" s="102">
        <f t="shared" si="10"/>
        <v>3.3253293488883293</v>
      </c>
      <c r="G30" s="110">
        <f t="shared" si="31"/>
        <v>2410.9629446552203</v>
      </c>
      <c r="H30" s="28"/>
      <c r="I30" s="128">
        <f t="shared" si="11"/>
        <v>4.0771786038357014</v>
      </c>
      <c r="J30" s="110">
        <f t="shared" si="32"/>
        <v>2956.0760758555134</v>
      </c>
      <c r="K30" s="28"/>
      <c r="L30" s="128">
        <f t="shared" si="12"/>
        <v>4.7110410870668487</v>
      </c>
      <c r="M30" s="110">
        <f t="shared" si="33"/>
        <v>3415.6452790047674</v>
      </c>
      <c r="N30" s="28"/>
      <c r="O30" s="128">
        <f t="shared" si="13"/>
        <v>5.2694969202090167</v>
      </c>
      <c r="P30" s="110">
        <f t="shared" si="34"/>
        <v>3820.5424120909797</v>
      </c>
      <c r="Q30" s="112"/>
      <c r="R30" s="128">
        <f t="shared" si="14"/>
        <v>5.7743863565302211</v>
      </c>
      <c r="S30" s="110">
        <f t="shared" si="35"/>
        <v>4186.6023100452148</v>
      </c>
      <c r="T30" s="112"/>
      <c r="U30" s="128">
        <f t="shared" si="15"/>
        <v>6.2386844270250839</v>
      </c>
      <c r="V30" s="110">
        <f t="shared" si="36"/>
        <v>4523.232257275029</v>
      </c>
      <c r="W30" s="112"/>
      <c r="X30" s="128">
        <f t="shared" si="16"/>
        <v>6.6708454859674715</v>
      </c>
      <c r="Y30" s="110">
        <f t="shared" si="37"/>
        <v>4836.5619127515238</v>
      </c>
      <c r="Z30" s="112"/>
      <c r="AA30" s="128">
        <f t="shared" si="17"/>
        <v>7.0767421508790189</v>
      </c>
      <c r="AB30" s="110">
        <f t="shared" si="38"/>
        <v>5130.8490993088581</v>
      </c>
      <c r="AC30" s="112"/>
      <c r="AD30" s="128">
        <f t="shared" si="18"/>
        <v>7.460650351052025</v>
      </c>
      <c r="AE30" s="110">
        <f t="shared" si="39"/>
        <v>5409.1939931990901</v>
      </c>
      <c r="AF30" s="28"/>
      <c r="AG30" s="87">
        <f t="shared" si="40"/>
        <v>1000</v>
      </c>
      <c r="AH30" s="53"/>
    </row>
    <row r="31" spans="1:34" ht="19.5" customHeight="1" thickBot="1">
      <c r="A31" s="25"/>
      <c r="B31" s="124">
        <f>'PVC-U-Normabmessungen'!B30</f>
        <v>1200</v>
      </c>
      <c r="C31" s="98">
        <f>'PVC-U-Innenabmessungen'!G29</f>
        <v>1152.8</v>
      </c>
      <c r="D31" s="107">
        <f t="shared" si="20"/>
        <v>1.0437531927870058</v>
      </c>
      <c r="E31" s="6"/>
      <c r="F31" s="103">
        <f t="shared" si="10"/>
        <v>3.7196242769274042</v>
      </c>
      <c r="G31" s="111">
        <f t="shared" si="21"/>
        <v>3882.3697150110361</v>
      </c>
      <c r="H31" s="6"/>
      <c r="I31" s="103">
        <f t="shared" si="11"/>
        <v>4.5601082494795069</v>
      </c>
      <c r="J31" s="111">
        <f t="shared" si="22"/>
        <v>4759.6275448485994</v>
      </c>
      <c r="K31" s="28"/>
      <c r="L31" s="103">
        <f t="shared" si="12"/>
        <v>5.2686913191322304</v>
      </c>
      <c r="M31" s="111">
        <f t="shared" si="23"/>
        <v>5499.2133861534476</v>
      </c>
      <c r="N31" s="28"/>
      <c r="O31" s="103">
        <f t="shared" si="13"/>
        <v>5.8929763577077177</v>
      </c>
      <c r="P31" s="111">
        <f t="shared" si="24"/>
        <v>6150.8128883757718</v>
      </c>
      <c r="Q31" s="112"/>
      <c r="R31" s="103">
        <f t="shared" si="14"/>
        <v>6.4573793926038876</v>
      </c>
      <c r="S31" s="111">
        <f t="shared" si="25"/>
        <v>6739.9103580673245</v>
      </c>
      <c r="T31" s="112"/>
      <c r="U31" s="103">
        <f t="shared" si="15"/>
        <v>6.9764055110281573</v>
      </c>
      <c r="V31" s="111">
        <f t="shared" si="26"/>
        <v>7281.6455263125026</v>
      </c>
      <c r="W31" s="112"/>
      <c r="X31" s="103">
        <f t="shared" si="16"/>
        <v>7.4595059516392173</v>
      </c>
      <c r="Y31" s="111">
        <f t="shared" si="27"/>
        <v>7785.8831536371063</v>
      </c>
      <c r="Z31" s="112"/>
      <c r="AA31" s="103">
        <f t="shared" si="17"/>
        <v>7.9132457540626877</v>
      </c>
      <c r="AB31" s="111">
        <f t="shared" si="28"/>
        <v>8259.4755211111478</v>
      </c>
      <c r="AC31" s="112"/>
      <c r="AD31" s="103">
        <f t="shared" si="18"/>
        <v>8.3424049869234072</v>
      </c>
      <c r="AE31" s="111">
        <f t="shared" si="29"/>
        <v>8707.4118406235466</v>
      </c>
      <c r="AF31" s="28"/>
      <c r="AG31" s="97">
        <f t="shared" si="19"/>
        <v>1200</v>
      </c>
      <c r="AH31" s="53"/>
    </row>
    <row r="32" spans="1:34">
      <c r="A32" s="46"/>
      <c r="B32" s="13"/>
      <c r="C32" s="13"/>
      <c r="D32" s="13"/>
      <c r="E32" s="47"/>
      <c r="F32" s="65"/>
      <c r="G32" s="55"/>
      <c r="H32" s="56"/>
      <c r="I32" s="56"/>
      <c r="J32" s="55"/>
      <c r="K32" s="56"/>
      <c r="L32" s="56"/>
      <c r="M32" s="56"/>
      <c r="N32" s="56"/>
      <c r="O32" s="56"/>
      <c r="P32" s="55"/>
      <c r="Q32" s="55"/>
      <c r="R32" s="65" t="s">
        <v>18</v>
      </c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47"/>
      <c r="AG32" s="47"/>
      <c r="AH32" s="48"/>
    </row>
    <row r="33" spans="2:29">
      <c r="B33" s="49" t="s">
        <v>67</v>
      </c>
      <c r="C33" s="49"/>
      <c r="D33" s="49"/>
      <c r="AC33" s="112"/>
    </row>
  </sheetData>
  <mergeCells count="3">
    <mergeCell ref="U9:AD9"/>
    <mergeCell ref="H1:AD1"/>
    <mergeCell ref="H2:AD4"/>
  </mergeCells>
  <pageMargins left="0.79000000000000015" right="0.79000000000000015" top="0.39000000000000007" bottom="0.39000000000000007" header="0.2" footer="0.24000000000000002"/>
  <pageSetup paperSize="9" scale="80" orientation="landscape" r:id="rId1"/>
  <headerFooter>
    <oddFooter xml:space="preserve">&amp;CGeschäftsstelle VKR  Schachenallee 29C CH-5000 Aarau
Tel. +41 (0)62 834 00 60 www.vkr.ch  info@vkr.ch
&amp;R
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D03EE-4A88-4E04-99A8-5B4F7039C48F}">
  <sheetPr>
    <tabColor theme="5" tint="0.59999389629810485"/>
  </sheetPr>
  <dimension ref="A1:AH33"/>
  <sheetViews>
    <sheetView showGridLines="0" tabSelected="1" view="pageBreakPreview" zoomScale="110" zoomScaleNormal="100" zoomScaleSheetLayoutView="110" zoomScalePageLayoutView="120" workbookViewId="0">
      <selection activeCell="R10" sqref="R10"/>
    </sheetView>
  </sheetViews>
  <sheetFormatPr baseColWidth="10" defaultRowHeight="12.7" outlineLevelRow="1"/>
  <cols>
    <col min="1" max="1" width="1.29296875" customWidth="1"/>
    <col min="2" max="2" width="6.05859375" customWidth="1"/>
    <col min="3" max="3" width="6.9375" bestFit="1" customWidth="1"/>
    <col min="4" max="4" width="6.76171875" bestFit="1" customWidth="1"/>
    <col min="5" max="5" width="2.703125" customWidth="1"/>
    <col min="6" max="6" width="6.3515625" bestFit="1" customWidth="1"/>
    <col min="7" max="7" width="6.29296875" bestFit="1" customWidth="1"/>
    <col min="8" max="8" width="1.703125" customWidth="1"/>
    <col min="9" max="9" width="6.3515625" bestFit="1" customWidth="1"/>
    <col min="10" max="10" width="6.29296875" bestFit="1" customWidth="1"/>
    <col min="11" max="11" width="1.703125" customWidth="1"/>
    <col min="12" max="12" width="6.3515625" bestFit="1" customWidth="1"/>
    <col min="13" max="13" width="6.29296875" bestFit="1" customWidth="1"/>
    <col min="14" max="14" width="1.703125" customWidth="1"/>
    <col min="15" max="15" width="6.3515625" bestFit="1" customWidth="1"/>
    <col min="16" max="16" width="6.29296875" bestFit="1" customWidth="1"/>
    <col min="17" max="17" width="1.703125" customWidth="1"/>
    <col min="18" max="18" width="6.3515625" bestFit="1" customWidth="1"/>
    <col min="19" max="19" width="6.29296875" bestFit="1" customWidth="1"/>
    <col min="20" max="20" width="1.703125" customWidth="1"/>
    <col min="21" max="21" width="6.3515625" bestFit="1" customWidth="1"/>
    <col min="22" max="22" width="6.29296875" bestFit="1" customWidth="1"/>
    <col min="23" max="23" width="1.703125" customWidth="1"/>
    <col min="24" max="24" width="6.3515625" bestFit="1" customWidth="1"/>
    <col min="25" max="25" width="6.29296875" bestFit="1" customWidth="1"/>
    <col min="26" max="26" width="1.703125" customWidth="1"/>
    <col min="27" max="27" width="6.3515625" bestFit="1" customWidth="1"/>
    <col min="28" max="28" width="6.29296875" bestFit="1" customWidth="1"/>
    <col min="29" max="29" width="1.703125" customWidth="1"/>
    <col min="30" max="30" width="6.3515625" bestFit="1" customWidth="1"/>
    <col min="31" max="31" width="6.29296875" bestFit="1" customWidth="1"/>
    <col min="32" max="32" width="1.703125" customWidth="1"/>
    <col min="33" max="33" width="4.46875" customWidth="1"/>
    <col min="34" max="34" width="1.46875" customWidth="1"/>
    <col min="35" max="35" width="0.9375" customWidth="1"/>
  </cols>
  <sheetData>
    <row r="1" spans="1:34" s="3" customFormat="1" ht="18" customHeight="1">
      <c r="A1" s="1"/>
      <c r="B1" s="2"/>
      <c r="C1" s="2"/>
      <c r="D1" s="2"/>
      <c r="E1" s="2"/>
      <c r="F1" s="2"/>
      <c r="G1" s="72"/>
      <c r="H1" s="236" t="s">
        <v>42</v>
      </c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  <c r="AA1" s="236"/>
      <c r="AB1" s="236"/>
      <c r="AC1" s="236"/>
      <c r="AD1" s="236"/>
      <c r="AE1" s="72"/>
      <c r="AF1" s="72"/>
      <c r="AG1" s="71" t="s">
        <v>99</v>
      </c>
      <c r="AH1" s="69"/>
    </row>
    <row r="2" spans="1:34" s="3" customFormat="1" ht="18" customHeight="1">
      <c r="A2" s="4"/>
      <c r="B2" s="5"/>
      <c r="C2" s="5"/>
      <c r="D2" s="5"/>
      <c r="E2" s="5"/>
      <c r="F2" s="5"/>
      <c r="G2" s="73"/>
      <c r="H2" s="237" t="s">
        <v>41</v>
      </c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73"/>
      <c r="AF2" s="73"/>
      <c r="AH2" s="70"/>
    </row>
    <row r="3" spans="1:34" s="3" customFormat="1" ht="18" customHeight="1">
      <c r="A3" s="4"/>
      <c r="B3" s="5"/>
      <c r="C3" s="5"/>
      <c r="D3" s="5"/>
      <c r="E3" s="5"/>
      <c r="F3" s="5"/>
      <c r="G3" s="73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73"/>
      <c r="AF3" s="73"/>
      <c r="AH3" s="70"/>
    </row>
    <row r="4" spans="1:34" s="3" customFormat="1" ht="18" customHeight="1">
      <c r="A4" s="4"/>
      <c r="B4" s="5"/>
      <c r="C4" s="5"/>
      <c r="D4" s="5"/>
      <c r="E4" s="5"/>
      <c r="F4" s="5"/>
      <c r="G4" s="73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73"/>
      <c r="AF4" s="73"/>
      <c r="AH4" s="70"/>
    </row>
    <row r="5" spans="1:34" s="3" customFormat="1" ht="18" customHeight="1">
      <c r="A5" s="4"/>
      <c r="B5" s="8" t="s">
        <v>7</v>
      </c>
      <c r="C5" s="8"/>
      <c r="D5" s="8"/>
      <c r="E5" s="8"/>
      <c r="F5" s="8"/>
      <c r="G5" s="8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H5" s="70"/>
    </row>
    <row r="6" spans="1:34" s="3" customFormat="1" ht="18" customHeight="1">
      <c r="A6" s="4"/>
      <c r="B6" s="10" t="s">
        <v>8</v>
      </c>
      <c r="C6" s="10"/>
      <c r="D6" s="10"/>
      <c r="E6" s="10"/>
      <c r="F6" s="10"/>
      <c r="G6" s="10"/>
      <c r="H6" s="10"/>
      <c r="I6" s="10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H6" s="70"/>
    </row>
    <row r="7" spans="1:34" s="3" customFormat="1" ht="8.25" customHeight="1">
      <c r="A7" s="11"/>
      <c r="B7" s="12"/>
      <c r="C7" s="12"/>
      <c r="D7" s="12"/>
      <c r="E7" s="12"/>
      <c r="F7" s="12"/>
      <c r="G7" s="12"/>
      <c r="H7" s="12"/>
      <c r="I7" s="12"/>
      <c r="J7" s="13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59"/>
    </row>
    <row r="8" spans="1:34" s="3" customFormat="1" ht="9" customHeight="1"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/>
    </row>
    <row r="9" spans="1:34" ht="18.350000000000001">
      <c r="A9" s="120"/>
      <c r="B9" s="134" t="s">
        <v>20</v>
      </c>
      <c r="C9" s="129"/>
      <c r="D9" s="129"/>
      <c r="E9" s="129"/>
      <c r="F9" s="129"/>
      <c r="G9" s="129"/>
      <c r="H9" s="129"/>
      <c r="I9" s="129"/>
      <c r="J9" s="129"/>
      <c r="K9" s="129"/>
      <c r="L9" s="136" t="s">
        <v>24</v>
      </c>
      <c r="M9" s="129"/>
      <c r="N9" s="129"/>
      <c r="O9" s="129"/>
      <c r="P9" s="137" t="s">
        <v>21</v>
      </c>
      <c r="Q9" s="129"/>
      <c r="R9" s="135">
        <v>0.5</v>
      </c>
      <c r="S9" s="136" t="s">
        <v>19</v>
      </c>
      <c r="T9" s="129"/>
      <c r="U9" s="248" t="s">
        <v>55</v>
      </c>
      <c r="V9" s="249"/>
      <c r="W9" s="249"/>
      <c r="X9" s="249"/>
      <c r="Y9" s="249"/>
      <c r="Z9" s="249"/>
      <c r="AA9" s="249"/>
      <c r="AB9" s="249"/>
      <c r="AC9" s="249"/>
      <c r="AD9" s="250"/>
      <c r="AE9" s="75"/>
      <c r="AF9" s="139" t="s">
        <v>40</v>
      </c>
      <c r="AG9" s="74"/>
      <c r="AH9" s="16"/>
    </row>
    <row r="10" spans="1:34" ht="12.75" customHeight="1">
      <c r="H10" s="18"/>
      <c r="I10" s="18"/>
      <c r="J10" s="18"/>
      <c r="K10" s="18"/>
      <c r="L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</row>
    <row r="11" spans="1:34" ht="15.35">
      <c r="A11" s="20"/>
      <c r="B11" s="21"/>
      <c r="C11" s="21"/>
      <c r="D11" s="21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4"/>
    </row>
    <row r="12" spans="1:34" hidden="1">
      <c r="A12" s="25"/>
      <c r="B12" s="26">
        <v>1</v>
      </c>
      <c r="C12" s="26"/>
      <c r="D12" s="26"/>
      <c r="E12" s="6"/>
      <c r="F12" s="6"/>
      <c r="G12" s="6"/>
      <c r="H12" s="26">
        <v>2</v>
      </c>
      <c r="I12" s="88"/>
      <c r="J12" s="92">
        <v>3</v>
      </c>
      <c r="K12" s="26">
        <v>6</v>
      </c>
      <c r="L12" s="88"/>
      <c r="M12" s="92">
        <v>7</v>
      </c>
      <c r="N12" s="26">
        <v>10</v>
      </c>
      <c r="O12" s="26"/>
      <c r="P12" s="26">
        <v>11</v>
      </c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6"/>
    </row>
    <row r="13" spans="1:34" s="114" customFormat="1" ht="18" customHeight="1">
      <c r="A13" s="113"/>
      <c r="C13" s="115"/>
      <c r="D13" s="116" t="s">
        <v>15</v>
      </c>
      <c r="F13" s="117">
        <v>10</v>
      </c>
      <c r="G13" s="117" t="s">
        <v>16</v>
      </c>
      <c r="H13" s="118"/>
      <c r="I13" s="117">
        <v>15</v>
      </c>
      <c r="J13" s="117" t="s">
        <v>16</v>
      </c>
      <c r="K13" s="118"/>
      <c r="L13" s="117">
        <v>20</v>
      </c>
      <c r="M13" s="117" t="s">
        <v>16</v>
      </c>
      <c r="N13" s="118"/>
      <c r="O13" s="117">
        <v>25</v>
      </c>
      <c r="P13" s="117" t="s">
        <v>16</v>
      </c>
      <c r="R13" s="117">
        <v>30</v>
      </c>
      <c r="S13" s="117" t="s">
        <v>16</v>
      </c>
      <c r="U13" s="117">
        <v>35</v>
      </c>
      <c r="V13" s="117" t="s">
        <v>16</v>
      </c>
      <c r="X13" s="117">
        <v>40</v>
      </c>
      <c r="Y13" s="117" t="s">
        <v>16</v>
      </c>
      <c r="AA13" s="117">
        <v>45</v>
      </c>
      <c r="AB13" s="117" t="s">
        <v>16</v>
      </c>
      <c r="AD13" s="117">
        <v>50</v>
      </c>
      <c r="AE13" s="117" t="s">
        <v>16</v>
      </c>
      <c r="AF13" s="118"/>
      <c r="AG13" s="118"/>
      <c r="AH13" s="119"/>
    </row>
    <row r="14" spans="1:34" ht="18" customHeight="1" thickBot="1">
      <c r="A14" s="25"/>
      <c r="C14" s="60"/>
      <c r="E14" s="99"/>
      <c r="H14" s="6"/>
      <c r="K14" s="6"/>
      <c r="N14" s="6"/>
      <c r="AF14" s="6"/>
      <c r="AG14" s="6"/>
      <c r="AH14" s="27"/>
    </row>
    <row r="15" spans="1:34" ht="19.5" customHeight="1" thickBot="1">
      <c r="A15" s="25"/>
      <c r="B15" s="144" t="s">
        <v>1</v>
      </c>
      <c r="C15" s="145" t="s">
        <v>6</v>
      </c>
      <c r="D15" s="146" t="s">
        <v>17</v>
      </c>
      <c r="E15" s="6"/>
      <c r="F15" s="147" t="s">
        <v>13</v>
      </c>
      <c r="G15" s="148" t="s">
        <v>14</v>
      </c>
      <c r="H15" s="6"/>
      <c r="I15" s="147" t="s">
        <v>13</v>
      </c>
      <c r="J15" s="148" t="s">
        <v>14</v>
      </c>
      <c r="K15" s="68"/>
      <c r="L15" s="147" t="s">
        <v>13</v>
      </c>
      <c r="M15" s="148" t="s">
        <v>14</v>
      </c>
      <c r="N15" s="68"/>
      <c r="O15" s="147" t="s">
        <v>13</v>
      </c>
      <c r="P15" s="148" t="s">
        <v>14</v>
      </c>
      <c r="Q15" s="89"/>
      <c r="R15" s="147" t="s">
        <v>13</v>
      </c>
      <c r="S15" s="148" t="s">
        <v>14</v>
      </c>
      <c r="T15" s="89"/>
      <c r="U15" s="147" t="s">
        <v>13</v>
      </c>
      <c r="V15" s="148" t="s">
        <v>14</v>
      </c>
      <c r="W15" s="89"/>
      <c r="X15" s="147" t="s">
        <v>13</v>
      </c>
      <c r="Y15" s="148" t="s">
        <v>14</v>
      </c>
      <c r="Z15" s="89"/>
      <c r="AA15" s="147" t="s">
        <v>13</v>
      </c>
      <c r="AB15" s="148" t="s">
        <v>14</v>
      </c>
      <c r="AC15" s="89"/>
      <c r="AD15" s="147" t="s">
        <v>13</v>
      </c>
      <c r="AE15" s="148" t="s">
        <v>14</v>
      </c>
      <c r="AF15" s="54"/>
      <c r="AG15" s="144" t="s">
        <v>1</v>
      </c>
      <c r="AH15" s="27"/>
    </row>
    <row r="16" spans="1:34" ht="19.5" customHeight="1">
      <c r="A16" s="25"/>
      <c r="B16" s="52">
        <f>'PVC-U-Normabmessungen'!B15</f>
        <v>110</v>
      </c>
      <c r="C16" s="91">
        <f>'PVC-U-Innenabmessungen'!J14</f>
        <v>103.6</v>
      </c>
      <c r="D16" s="125">
        <f>PI()*(C16*C16)/4000000</f>
        <v>8.4296470718182755E-3</v>
      </c>
      <c r="E16" s="6"/>
      <c r="F16" s="100">
        <f>-2*SQRT((8*9.81)*($C16/4000)*F$13/1000)*LOG(((($R$9/1000)/(3.71*4*$C16/4000))+(2.51*1.3*0.000001/((4*$C16/4000)*SQRT(8*9.81*($C16/4000)*F$13/1000)))))</f>
        <v>0.80342534691599188</v>
      </c>
      <c r="G16" s="127">
        <f t="shared" ref="G16:G31" si="0">F16*$D16*1000</f>
        <v>6.7725921230549737</v>
      </c>
      <c r="H16" s="6"/>
      <c r="I16" s="100">
        <f>-2*SQRT((8*9.81)*($C16/4000)*I$13/1000)*LOG(((($R$9/1000)/(3.71*4*$C16/4000))+(2.51*1.3*0.000001/((4*$C16/4000)*SQRT(8*9.81*($C16/4000)*I$13/1000)))))</f>
        <v>0.98808608772575979</v>
      </c>
      <c r="J16" s="127">
        <f t="shared" ref="J16:J31" si="1">I16*$D16*1000</f>
        <v>8.3292169961018256</v>
      </c>
      <c r="K16" s="28"/>
      <c r="L16" s="100">
        <f>-2*SQRT((8*9.81)*($C16/4000)*L$13/1000)*LOG(((($R$9/1000)/(3.71*4*$C16/4000))+(2.51*1.3*0.000001/((4*$C16/4000)*SQRT(8*9.81*($C16/4000)*L$13/1000)))))</f>
        <v>1.1438242549033284</v>
      </c>
      <c r="M16" s="127">
        <f t="shared" ref="M16:M31" si="2">L16*$D16*1000</f>
        <v>9.6420347810205627</v>
      </c>
      <c r="N16" s="28"/>
      <c r="O16" s="100">
        <f>-2*SQRT((8*9.81)*($C16/4000)*O$13/1000)*LOG(((($R$9/1000)/(3.71*4*$C16/4000))+(2.51*1.3*0.000001/((4*$C16/4000)*SQRT(8*9.81*($C16/4000)*O$13/1000)))))</f>
        <v>1.2810631478890888</v>
      </c>
      <c r="P16" s="127">
        <f t="shared" ref="P16:P31" si="3">O16*$D16*1000</f>
        <v>10.79891021341756</v>
      </c>
      <c r="Q16" s="112"/>
      <c r="R16" s="100">
        <f>-2*SQRT((8*9.81)*($C16/4000)*R$13/1000)*LOG(((($R$9/1000)/(3.71*4*$C16/4000))+(2.51*1.3*0.000001/((4*$C16/4000)*SQRT(8*9.81*($C16/4000)*R$13/1000)))))</f>
        <v>1.4051545890154027</v>
      </c>
      <c r="S16" s="127">
        <f t="shared" ref="S16:S31" si="4">R16*$D16*1000</f>
        <v>11.844957266745702</v>
      </c>
      <c r="T16" s="112"/>
      <c r="U16" s="100">
        <f>-2*SQRT((8*9.81)*($C16/4000)*U$13/1000)*LOG(((($R$9/1000)/(3.71*4*$C16/4000))+(2.51*1.3*0.000001/((4*$C16/4000)*SQRT(8*9.81*($C16/4000)*U$13/1000)))))</f>
        <v>1.5192800528749204</v>
      </c>
      <c r="V16" s="127">
        <f t="shared" ref="V16:V31" si="5">U16*$D16*1000</f>
        <v>12.806994648988988</v>
      </c>
      <c r="W16" s="112"/>
      <c r="X16" s="100">
        <f>-2*SQRT((8*9.81)*($C16/4000)*X$13/1000)*LOG(((($R$9/1000)/(3.71*4*$C16/4000))+(2.51*1.3*0.000001/((4*$C16/4000)*SQRT(8*9.81*($C16/4000)*X$13/1000)))))</f>
        <v>1.625513453184013</v>
      </c>
      <c r="Y16" s="127">
        <f t="shared" ref="Y16:Y31" si="6">X16*$D16*1000</f>
        <v>13.702504720833829</v>
      </c>
      <c r="Z16" s="112"/>
      <c r="AA16" s="100">
        <f>-2*SQRT((8*9.81)*($C16/4000)*AA$13/1000)*LOG(((($R$9/1000)/(3.71*4*$C16/4000))+(2.51*1.3*0.000001/((4*$C16/4000)*SQRT(8*9.81*($C16/4000)*AA$13/1000)))))</f>
        <v>1.7252958491408039</v>
      </c>
      <c r="AB16" s="127">
        <f t="shared" ref="AB16:AB31" si="7">AA16*$D16*1000</f>
        <v>14.543635102730002</v>
      </c>
      <c r="AC16" s="112"/>
      <c r="AD16" s="100">
        <f>-2*SQRT((8*9.81)*($C16/4000)*AD$13/1000)*LOG(((($R$9/1000)/(3.71*4*$C16/4000))+(2.51*1.3*0.000001/((4*$C16/4000)*SQRT(8*9.81*($C16/4000)*AD$13/1000)))))</f>
        <v>1.8196767546091088</v>
      </c>
      <c r="AE16" s="127">
        <f t="shared" ref="AE16:AE31" si="8">AD16*$D16*1000</f>
        <v>15.339232826146457</v>
      </c>
      <c r="AF16" s="28"/>
      <c r="AG16" s="43">
        <f>B16</f>
        <v>110</v>
      </c>
      <c r="AH16" s="53"/>
    </row>
    <row r="17" spans="1:34" ht="19.5" customHeight="1">
      <c r="A17" s="25"/>
      <c r="B17" s="50">
        <f>'PVC-U-Normabmessungen'!B16</f>
        <v>125</v>
      </c>
      <c r="C17" s="93">
        <f>'PVC-U-Innenabmessungen'!J15</f>
        <v>118.6</v>
      </c>
      <c r="D17" s="105">
        <f t="shared" ref="D17:D19" si="9">PI()*(C17*C17)/4000000</f>
        <v>1.1047379150421971E-2</v>
      </c>
      <c r="E17" s="6"/>
      <c r="F17" s="101">
        <f t="shared" ref="F17:F31" si="10">-2*SQRT((8*9.81)*($C17/4000)*F$13/1000)*LOG(((($R$9/1000)/(3.71*4*$C17/4000))+(2.51*1.3*0.000001/((4*$C17/4000)*SQRT(8*9.81*($C17/4000)*F$13/1000)))))</f>
        <v>0.87880252239773893</v>
      </c>
      <c r="G17" s="63">
        <f t="shared" si="0"/>
        <v>9.7084646632750182</v>
      </c>
      <c r="H17" s="6"/>
      <c r="I17" s="101">
        <f t="shared" ref="I17:I31" si="11">-2*SQRT((8*9.81)*($C17/4000)*I$13/1000)*LOG(((($R$9/1000)/(3.71*4*$C17/4000))+(2.51*1.3*0.000001/((4*$C17/4000)*SQRT(8*9.81*($C17/4000)*I$13/1000)))))</f>
        <v>1.0804399580499258</v>
      </c>
      <c r="J17" s="63">
        <f t="shared" si="1"/>
        <v>11.93602986584354</v>
      </c>
      <c r="K17" s="28"/>
      <c r="L17" s="101">
        <f t="shared" ref="L17:L31" si="12">-2*SQRT((8*9.81)*($C17/4000)*L$13/1000)*LOG(((($R$9/1000)/(3.71*4*$C17/4000))+(2.51*1.3*0.000001/((4*$C17/4000)*SQRT(8*9.81*($C17/4000)*L$13/1000)))))</f>
        <v>1.2504870469051748</v>
      </c>
      <c r="M17" s="63">
        <f t="shared" si="2"/>
        <v>13.81460452985297</v>
      </c>
      <c r="N17" s="28"/>
      <c r="O17" s="101">
        <f t="shared" ref="O17:O31" si="13">-2*SQRT((8*9.81)*($C17/4000)*O$13/1000)*LOG(((($R$9/1000)/(3.71*4*$C17/4000))+(2.51*1.3*0.000001/((4*$C17/4000)*SQRT(8*9.81*($C17/4000)*O$13/1000)))))</f>
        <v>1.4003307522079562</v>
      </c>
      <c r="P17" s="63">
        <f t="shared" si="3"/>
        <v>15.46998475563689</v>
      </c>
      <c r="Q17" s="112"/>
      <c r="R17" s="101">
        <f t="shared" ref="R17:R31" si="14">-2*SQRT((8*9.81)*($C17/4000)*R$13/1000)*LOG(((($R$9/1000)/(3.71*4*$C17/4000))+(2.51*1.3*0.000001/((4*$C17/4000)*SQRT(8*9.81*($C17/4000)*R$13/1000)))))</f>
        <v>1.535816855406305</v>
      </c>
      <c r="S17" s="63">
        <f t="shared" si="4"/>
        <v>16.966751107282249</v>
      </c>
      <c r="T17" s="112"/>
      <c r="U17" s="101">
        <f t="shared" ref="U17:U31" si="15">-2*SQRT((8*9.81)*($C17/4000)*U$13/1000)*LOG(((($R$9/1000)/(3.71*4*$C17/4000))+(2.51*1.3*0.000001/((4*$C17/4000)*SQRT(8*9.81*($C17/4000)*U$13/1000)))))</f>
        <v>1.6604201622453822</v>
      </c>
      <c r="V17" s="63">
        <f t="shared" si="5"/>
        <v>18.343291081329902</v>
      </c>
      <c r="W17" s="112"/>
      <c r="X17" s="101">
        <f t="shared" ref="X17:X31" si="16">-2*SQRT((8*9.81)*($C17/4000)*X$13/1000)*LOG(((($R$9/1000)/(3.71*4*$C17/4000))+(2.51*1.3*0.000001/((4*$C17/4000)*SQRT(8*9.81*($C17/4000)*X$13/1000)))))</f>
        <v>1.7764056599408702</v>
      </c>
      <c r="Y17" s="63">
        <f t="shared" si="6"/>
        <v>19.624626850322354</v>
      </c>
      <c r="Z17" s="112"/>
      <c r="AA17" s="101">
        <f t="shared" ref="AA17:AA31" si="17">-2*SQRT((8*9.81)*($C17/4000)*AA$13/1000)*LOG(((($R$9/1000)/(3.71*4*$C17/4000))+(2.51*1.3*0.000001/((4*$C17/4000)*SQRT(8*9.81*($C17/4000)*AA$13/1000)))))</f>
        <v>1.885347102657303</v>
      </c>
      <c r="AB17" s="63">
        <f t="shared" si="7"/>
        <v>20.82814427320476</v>
      </c>
      <c r="AC17" s="112"/>
      <c r="AD17" s="101">
        <f t="shared" ref="AD17:AD31" si="18">-2*SQRT((8*9.81)*($C17/4000)*AD$13/1000)*LOG(((($R$9/1000)/(3.71*4*$C17/4000))+(2.51*1.3*0.000001/((4*$C17/4000)*SQRT(8*9.81*($C17/4000)*AD$13/1000)))))</f>
        <v>1.9883906042971684</v>
      </c>
      <c r="AE17" s="63">
        <f t="shared" si="8"/>
        <v>21.966504904807483</v>
      </c>
      <c r="AF17" s="28"/>
      <c r="AG17" s="34">
        <f t="shared" ref="AG17:AG31" si="19">B17</f>
        <v>125</v>
      </c>
      <c r="AH17" s="53"/>
    </row>
    <row r="18" spans="1:34" ht="19.5" customHeight="1">
      <c r="A18" s="25"/>
      <c r="B18" s="51">
        <f>'PVC-U-Normabmessungen'!B17</f>
        <v>160</v>
      </c>
      <c r="C18" s="66">
        <f>'PVC-U-Innenabmessungen'!J16</f>
        <v>152</v>
      </c>
      <c r="D18" s="106">
        <f t="shared" si="9"/>
        <v>1.8145839167134643E-2</v>
      </c>
      <c r="E18" s="6"/>
      <c r="F18" s="102">
        <f t="shared" si="10"/>
        <v>1.0345148385083816</v>
      </c>
      <c r="G18" s="64">
        <f t="shared" si="0"/>
        <v>18.77213987558736</v>
      </c>
      <c r="H18" s="6"/>
      <c r="I18" s="102">
        <f t="shared" si="11"/>
        <v>1.2712094082311822</v>
      </c>
      <c r="J18" s="64">
        <f t="shared" si="1"/>
        <v>23.06716146951144</v>
      </c>
      <c r="K18" s="28"/>
      <c r="L18" s="102">
        <f t="shared" si="12"/>
        <v>1.47080561687898</v>
      </c>
      <c r="M18" s="64">
        <f t="shared" si="2"/>
        <v>26.689002170004226</v>
      </c>
      <c r="N18" s="28"/>
      <c r="O18" s="102">
        <f t="shared" si="13"/>
        <v>1.6466798382490533</v>
      </c>
      <c r="P18" s="64">
        <f t="shared" si="3"/>
        <v>29.880387504630608</v>
      </c>
      <c r="Q18" s="112"/>
      <c r="R18" s="102">
        <f t="shared" si="14"/>
        <v>1.8056976673884351</v>
      </c>
      <c r="S18" s="64">
        <f t="shared" si="4"/>
        <v>32.765899456900726</v>
      </c>
      <c r="T18" s="112"/>
      <c r="U18" s="102">
        <f t="shared" si="15"/>
        <v>1.9519395428367314</v>
      </c>
      <c r="V18" s="64">
        <f t="shared" si="5"/>
        <v>35.419581008285647</v>
      </c>
      <c r="W18" s="112"/>
      <c r="X18" s="102">
        <f t="shared" si="16"/>
        <v>2.0880649704289871</v>
      </c>
      <c r="Y18" s="64">
        <f t="shared" si="6"/>
        <v>37.889691123932153</v>
      </c>
      <c r="Z18" s="112"/>
      <c r="AA18" s="102">
        <f t="shared" si="17"/>
        <v>2.2159216937422666</v>
      </c>
      <c r="AB18" s="64">
        <f t="shared" si="7"/>
        <v>40.209758661611758</v>
      </c>
      <c r="AC18" s="112"/>
      <c r="AD18" s="102">
        <f t="shared" si="18"/>
        <v>2.3368552915723244</v>
      </c>
      <c r="AE18" s="64">
        <f t="shared" si="8"/>
        <v>42.40420027773893</v>
      </c>
      <c r="AF18" s="28"/>
      <c r="AG18" s="38">
        <f t="shared" si="19"/>
        <v>160</v>
      </c>
      <c r="AH18" s="53"/>
    </row>
    <row r="19" spans="1:34" ht="19.5" customHeight="1">
      <c r="A19" s="25"/>
      <c r="B19" s="50">
        <f>'PVC-U-Normabmessungen'!B18</f>
        <v>200</v>
      </c>
      <c r="C19" s="93">
        <f>'PVC-U-Innenabmessungen'!J17</f>
        <v>190.2</v>
      </c>
      <c r="D19" s="105">
        <f t="shared" si="9"/>
        <v>2.8412595374992619E-2</v>
      </c>
      <c r="E19" s="6"/>
      <c r="F19" s="101">
        <f t="shared" si="10"/>
        <v>1.1970516367490167</v>
      </c>
      <c r="G19" s="109">
        <f t="shared" si="0"/>
        <v>34.011343797922457</v>
      </c>
      <c r="H19" s="6"/>
      <c r="I19" s="101">
        <f t="shared" si="11"/>
        <v>1.4703263133411482</v>
      </c>
      <c r="J19" s="109">
        <f t="shared" si="1"/>
        <v>41.775786610166655</v>
      </c>
      <c r="K19" s="28"/>
      <c r="L19" s="101">
        <f t="shared" si="12"/>
        <v>1.7007563958338603</v>
      </c>
      <c r="M19" s="109">
        <f t="shared" si="2"/>
        <v>48.322903306258254</v>
      </c>
      <c r="N19" s="28"/>
      <c r="O19" s="101">
        <f t="shared" si="13"/>
        <v>1.9037934676895407</v>
      </c>
      <c r="P19" s="109">
        <f t="shared" si="3"/>
        <v>54.091713475017002</v>
      </c>
      <c r="Q19" s="112"/>
      <c r="R19" s="101">
        <f t="shared" si="14"/>
        <v>2.0873670027373268</v>
      </c>
      <c r="S19" s="109">
        <f t="shared" si="4"/>
        <v>59.307514047886777</v>
      </c>
      <c r="T19" s="112"/>
      <c r="U19" s="101">
        <f t="shared" si="15"/>
        <v>2.2561892745335634</v>
      </c>
      <c r="V19" s="109">
        <f t="shared" si="5"/>
        <v>64.104192946720275</v>
      </c>
      <c r="W19" s="112"/>
      <c r="X19" s="101">
        <f t="shared" si="16"/>
        <v>2.4133313919986863</v>
      </c>
      <c r="Y19" s="109">
        <f t="shared" si="6"/>
        <v>68.569008346626362</v>
      </c>
      <c r="Z19" s="112"/>
      <c r="AA19" s="101">
        <f t="shared" si="17"/>
        <v>2.5609269616243022</v>
      </c>
      <c r="AB19" s="109">
        <f t="shared" si="7"/>
        <v>72.762581545540556</v>
      </c>
      <c r="AC19" s="112"/>
      <c r="AD19" s="101">
        <f t="shared" si="18"/>
        <v>2.7005296759603246</v>
      </c>
      <c r="AE19" s="109">
        <f t="shared" si="8"/>
        <v>76.729056981220637</v>
      </c>
      <c r="AF19" s="28"/>
      <c r="AG19" s="34">
        <f t="shared" si="19"/>
        <v>200</v>
      </c>
      <c r="AH19" s="53"/>
    </row>
    <row r="20" spans="1:34" ht="19.5" customHeight="1">
      <c r="A20" s="25"/>
      <c r="B20" s="51">
        <f>'PVC-U-Normabmessungen'!B19</f>
        <v>250</v>
      </c>
      <c r="C20" s="90">
        <f>'PVC-U-Innenabmessungen'!J18</f>
        <v>237.6</v>
      </c>
      <c r="D20" s="122">
        <f>PI()*(C20*C20)/4000000</f>
        <v>4.4338679420880323E-2</v>
      </c>
      <c r="E20" s="6"/>
      <c r="F20" s="126">
        <f t="shared" si="10"/>
        <v>1.3818636591519644</v>
      </c>
      <c r="G20" s="121">
        <f t="shared" si="0"/>
        <v>61.270009786503586</v>
      </c>
      <c r="H20" s="28"/>
      <c r="I20" s="128">
        <f t="shared" si="11"/>
        <v>1.696720021438765</v>
      </c>
      <c r="J20" s="110">
        <f t="shared" si="1"/>
        <v>75.230325097562584</v>
      </c>
      <c r="K20" s="28"/>
      <c r="L20" s="128">
        <f t="shared" si="12"/>
        <v>1.9622008311398633</v>
      </c>
      <c r="M20" s="110">
        <f t="shared" si="2"/>
        <v>87.001393611295313</v>
      </c>
      <c r="N20" s="28"/>
      <c r="O20" s="128">
        <f t="shared" si="13"/>
        <v>2.1961160565592452</v>
      </c>
      <c r="P20" s="110">
        <f t="shared" si="3"/>
        <v>97.37288580282825</v>
      </c>
      <c r="Q20" s="112"/>
      <c r="R20" s="128">
        <f t="shared" si="14"/>
        <v>2.4076043008517147</v>
      </c>
      <c r="S20" s="110">
        <f t="shared" si="4"/>
        <v>106.74999526779688</v>
      </c>
      <c r="T20" s="112"/>
      <c r="U20" s="128">
        <f t="shared" si="15"/>
        <v>2.6020959673469046</v>
      </c>
      <c r="V20" s="110">
        <f t="shared" si="5"/>
        <v>115.37349891855987</v>
      </c>
      <c r="W20" s="112"/>
      <c r="X20" s="128">
        <f t="shared" si="16"/>
        <v>2.7831299985009679</v>
      </c>
      <c r="Y20" s="110">
        <f t="shared" si="6"/>
        <v>123.40030879016955</v>
      </c>
      <c r="Z20" s="112"/>
      <c r="AA20" s="128">
        <f t="shared" si="17"/>
        <v>2.9531649240830213</v>
      </c>
      <c r="AB20" s="110">
        <f t="shared" si="7"/>
        <v>130.93943284590546</v>
      </c>
      <c r="AC20" s="112"/>
      <c r="AD20" s="128">
        <f t="shared" si="18"/>
        <v>3.1139909915262791</v>
      </c>
      <c r="AE20" s="110">
        <f t="shared" si="8"/>
        <v>138.07024829279294</v>
      </c>
      <c r="AF20" s="28"/>
      <c r="AG20" s="38">
        <f t="shared" si="19"/>
        <v>250</v>
      </c>
      <c r="AH20" s="53"/>
    </row>
    <row r="21" spans="1:34" ht="19.5" customHeight="1">
      <c r="A21" s="25"/>
      <c r="B21" s="50">
        <f>'PVC-U-Normabmessungen'!B20</f>
        <v>315</v>
      </c>
      <c r="C21" s="93">
        <f>'PVC-U-Innenabmessungen'!J19</f>
        <v>299.60000000000002</v>
      </c>
      <c r="D21" s="105">
        <f t="shared" ref="D21:D31" si="20">PI()*(C21*C21)/4000000</f>
        <v>7.0497464810261104E-2</v>
      </c>
      <c r="E21" s="6"/>
      <c r="F21" s="101">
        <f t="shared" si="10"/>
        <v>1.6028824925866982</v>
      </c>
      <c r="G21" s="109">
        <f t="shared" si="0"/>
        <v>112.99915211611436</v>
      </c>
      <c r="H21" s="6"/>
      <c r="I21" s="101">
        <f t="shared" si="11"/>
        <v>1.9674555259787665</v>
      </c>
      <c r="J21" s="109">
        <f t="shared" si="1"/>
        <v>138.70062670844186</v>
      </c>
      <c r="K21" s="28"/>
      <c r="L21" s="101">
        <f t="shared" si="12"/>
        <v>2.2748453039334509</v>
      </c>
      <c r="M21" s="109">
        <f t="shared" si="2"/>
        <v>160.37082676283617</v>
      </c>
      <c r="N21" s="28"/>
      <c r="O21" s="101">
        <f t="shared" si="13"/>
        <v>2.5456809930794502</v>
      </c>
      <c r="P21" s="109">
        <f t="shared" si="3"/>
        <v>179.46405622776911</v>
      </c>
      <c r="Q21" s="112"/>
      <c r="R21" s="101">
        <f t="shared" si="14"/>
        <v>2.7905466636457401</v>
      </c>
      <c r="S21" s="109">
        <f t="shared" si="4"/>
        <v>196.72646522175711</v>
      </c>
      <c r="T21" s="112"/>
      <c r="U21" s="101">
        <f t="shared" si="15"/>
        <v>3.0157312470250894</v>
      </c>
      <c r="V21" s="109">
        <f t="shared" si="5"/>
        <v>212.60140746435607</v>
      </c>
      <c r="W21" s="112"/>
      <c r="X21" s="101">
        <f t="shared" si="16"/>
        <v>3.2253329980947143</v>
      </c>
      <c r="Y21" s="109">
        <f t="shared" si="6"/>
        <v>227.37779953455606</v>
      </c>
      <c r="Z21" s="112"/>
      <c r="AA21" s="101">
        <f t="shared" si="17"/>
        <v>3.4221989123270102</v>
      </c>
      <c r="AB21" s="109">
        <f t="shared" si="7"/>
        <v>241.25634739548724</v>
      </c>
      <c r="AC21" s="112"/>
      <c r="AD21" s="101">
        <f t="shared" si="18"/>
        <v>3.6084020575007782</v>
      </c>
      <c r="AE21" s="109">
        <f t="shared" si="8"/>
        <v>254.38319706993491</v>
      </c>
      <c r="AF21" s="28"/>
      <c r="AG21" s="34">
        <f t="shared" si="19"/>
        <v>315</v>
      </c>
      <c r="AH21" s="53"/>
    </row>
    <row r="22" spans="1:34" ht="19.5" customHeight="1">
      <c r="A22" s="25"/>
      <c r="B22" s="52">
        <f>'PVC-U-Normabmessungen'!B21</f>
        <v>355</v>
      </c>
      <c r="C22" s="66">
        <f>'PVC-U-Innenabmessungen'!J20</f>
        <v>337.6</v>
      </c>
      <c r="D22" s="106">
        <f t="shared" si="20"/>
        <v>8.9514781779501562E-2</v>
      </c>
      <c r="E22" s="6"/>
      <c r="F22" s="102">
        <f t="shared" si="10"/>
        <v>1.729373972394582</v>
      </c>
      <c r="G22" s="110">
        <f t="shared" si="0"/>
        <v>154.80453375405077</v>
      </c>
      <c r="H22" s="28"/>
      <c r="I22" s="128">
        <f t="shared" si="11"/>
        <v>2.122396293543535</v>
      </c>
      <c r="J22" s="110">
        <f t="shared" si="1"/>
        <v>189.98584106617247</v>
      </c>
      <c r="K22" s="28"/>
      <c r="L22" s="128">
        <f t="shared" si="12"/>
        <v>2.4537679281635527</v>
      </c>
      <c r="M22" s="110">
        <f t="shared" si="2"/>
        <v>219.64850062710008</v>
      </c>
      <c r="N22" s="28"/>
      <c r="O22" s="128">
        <f t="shared" si="13"/>
        <v>2.745731052194623</v>
      </c>
      <c r="P22" s="110">
        <f t="shared" si="3"/>
        <v>245.78351596240287</v>
      </c>
      <c r="Q22" s="112"/>
      <c r="R22" s="128">
        <f t="shared" si="14"/>
        <v>3.009696793534256</v>
      </c>
      <c r="S22" s="110">
        <f t="shared" si="4"/>
        <v>269.41235169568449</v>
      </c>
      <c r="T22" s="112"/>
      <c r="U22" s="128">
        <f t="shared" si="15"/>
        <v>3.2524453224407552</v>
      </c>
      <c r="V22" s="110">
        <f t="shared" si="5"/>
        <v>291.14193328804475</v>
      </c>
      <c r="W22" s="112"/>
      <c r="X22" s="128">
        <f t="shared" si="16"/>
        <v>3.4783949308398463</v>
      </c>
      <c r="Y22" s="110">
        <f t="shared" si="6"/>
        <v>311.36776317705329</v>
      </c>
      <c r="Z22" s="112"/>
      <c r="AA22" s="128">
        <f t="shared" si="17"/>
        <v>3.6906148961409189</v>
      </c>
      <c r="AB22" s="110">
        <f t="shared" si="7"/>
        <v>330.36458706023217</v>
      </c>
      <c r="AC22" s="112"/>
      <c r="AD22" s="128">
        <f t="shared" si="18"/>
        <v>3.8913401189425767</v>
      </c>
      <c r="AE22" s="110">
        <f t="shared" si="8"/>
        <v>348.33246157696442</v>
      </c>
      <c r="AF22" s="28"/>
      <c r="AG22" s="43">
        <f t="shared" si="19"/>
        <v>355</v>
      </c>
      <c r="AH22" s="53"/>
    </row>
    <row r="23" spans="1:34" ht="19.5" customHeight="1">
      <c r="A23" s="25"/>
      <c r="B23" s="50">
        <f>'PVC-U-Normabmessungen'!B22</f>
        <v>400</v>
      </c>
      <c r="C23" s="93">
        <f>'PVC-U-Innenabmessungen'!J21</f>
        <v>380.4</v>
      </c>
      <c r="D23" s="105">
        <f t="shared" si="20"/>
        <v>0.11365038149997048</v>
      </c>
      <c r="E23" s="6"/>
      <c r="F23" s="101">
        <f t="shared" si="10"/>
        <v>1.8652350423935069</v>
      </c>
      <c r="G23" s="109">
        <f t="shared" si="0"/>
        <v>211.98467415513568</v>
      </c>
      <c r="H23" s="6"/>
      <c r="I23" s="101">
        <f t="shared" si="11"/>
        <v>2.2888113815646838</v>
      </c>
      <c r="J23" s="109">
        <f t="shared" si="1"/>
        <v>260.12428669630077</v>
      </c>
      <c r="K23" s="28"/>
      <c r="L23" s="101">
        <f t="shared" si="12"/>
        <v>2.6459393246841092</v>
      </c>
      <c r="M23" s="109">
        <f t="shared" si="2"/>
        <v>300.71201367612326</v>
      </c>
      <c r="N23" s="28"/>
      <c r="O23" s="101">
        <f t="shared" si="13"/>
        <v>2.9605932507554753</v>
      </c>
      <c r="P23" s="109">
        <f t="shared" si="3"/>
        <v>336.47255241459749</v>
      </c>
      <c r="Q23" s="112"/>
      <c r="R23" s="101">
        <f t="shared" si="14"/>
        <v>3.2450724814447289</v>
      </c>
      <c r="S23" s="109">
        <f t="shared" si="4"/>
        <v>368.8037255112493</v>
      </c>
      <c r="T23" s="112"/>
      <c r="U23" s="101">
        <f t="shared" si="15"/>
        <v>3.5066847460928723</v>
      </c>
      <c r="V23" s="109">
        <f t="shared" si="5"/>
        <v>398.53605919358205</v>
      </c>
      <c r="W23" s="112"/>
      <c r="X23" s="101">
        <f t="shared" si="16"/>
        <v>3.7501920395372692</v>
      </c>
      <c r="Y23" s="109">
        <f t="shared" si="6"/>
        <v>426.21075599156302</v>
      </c>
      <c r="Z23" s="112"/>
      <c r="AA23" s="101">
        <f t="shared" si="17"/>
        <v>3.9789023601486182</v>
      </c>
      <c r="AB23" s="109">
        <f t="shared" si="7"/>
        <v>452.20377118202339</v>
      </c>
      <c r="AC23" s="112"/>
      <c r="AD23" s="101">
        <f t="shared" si="18"/>
        <v>4.1952244108814929</v>
      </c>
      <c r="AE23" s="109">
        <f t="shared" si="8"/>
        <v>476.78885477467054</v>
      </c>
      <c r="AF23" s="28"/>
      <c r="AG23" s="34">
        <f t="shared" si="19"/>
        <v>400</v>
      </c>
      <c r="AH23" s="53"/>
    </row>
    <row r="24" spans="1:34" ht="19.5" customHeight="1">
      <c r="A24" s="25"/>
      <c r="B24" s="52">
        <f>'PVC-U-Normabmessungen'!B23</f>
        <v>450</v>
      </c>
      <c r="C24" s="66">
        <f>'PVC-U-Innenabmessungen'!J22</f>
        <v>428</v>
      </c>
      <c r="D24" s="106">
        <f t="shared" si="20"/>
        <v>0.14387237716379817</v>
      </c>
      <c r="E24" s="6"/>
      <c r="F24" s="102">
        <f t="shared" si="10"/>
        <v>2.0093474146069181</v>
      </c>
      <c r="G24" s="110">
        <f t="shared" si="0"/>
        <v>289.08958908742926</v>
      </c>
      <c r="H24" s="28"/>
      <c r="I24" s="128">
        <f t="shared" si="11"/>
        <v>2.465330996454949</v>
      </c>
      <c r="J24" s="110">
        <f t="shared" si="1"/>
        <v>354.69303095556876</v>
      </c>
      <c r="K24" s="28"/>
      <c r="L24" s="128">
        <f t="shared" si="12"/>
        <v>2.849777690632572</v>
      </c>
      <c r="M24" s="110">
        <f t="shared" si="2"/>
        <v>410.00429073966717</v>
      </c>
      <c r="N24" s="28"/>
      <c r="O24" s="128">
        <f t="shared" si="13"/>
        <v>3.1884990114858796</v>
      </c>
      <c r="P24" s="110">
        <f t="shared" si="3"/>
        <v>458.73693236689405</v>
      </c>
      <c r="Q24" s="112"/>
      <c r="R24" s="128">
        <f t="shared" si="14"/>
        <v>3.4947362985471382</v>
      </c>
      <c r="S24" s="110">
        <f t="shared" si="4"/>
        <v>502.79601883258982</v>
      </c>
      <c r="T24" s="112"/>
      <c r="U24" s="128">
        <f t="shared" si="15"/>
        <v>3.7763568175566093</v>
      </c>
      <c r="V24" s="110">
        <f t="shared" si="5"/>
        <v>543.31343236058501</v>
      </c>
      <c r="W24" s="112"/>
      <c r="X24" s="128">
        <f t="shared" si="16"/>
        <v>4.0384871028205183</v>
      </c>
      <c r="Y24" s="110">
        <f t="shared" si="6"/>
        <v>581.0267396281281</v>
      </c>
      <c r="Z24" s="112"/>
      <c r="AA24" s="128">
        <f t="shared" si="17"/>
        <v>4.2846883476197046</v>
      </c>
      <c r="AB24" s="110">
        <f t="shared" si="7"/>
        <v>616.44829797807336</v>
      </c>
      <c r="AC24" s="112"/>
      <c r="AD24" s="128">
        <f t="shared" si="18"/>
        <v>4.5175535961333448</v>
      </c>
      <c r="AE24" s="110">
        <f t="shared" si="8"/>
        <v>649.95117484056925</v>
      </c>
      <c r="AF24" s="28"/>
      <c r="AG24" s="43">
        <f t="shared" si="19"/>
        <v>450</v>
      </c>
      <c r="AH24" s="53"/>
    </row>
    <row r="25" spans="1:34" ht="19.5" customHeight="1">
      <c r="A25" s="25"/>
      <c r="B25" s="50">
        <f>'PVC-U-Normabmessungen'!B24</f>
        <v>500</v>
      </c>
      <c r="C25" s="93">
        <f>'PVC-U-Innenabmessungen'!J23</f>
        <v>475.4</v>
      </c>
      <c r="D25" s="105">
        <f t="shared" si="20"/>
        <v>0.17750403758234642</v>
      </c>
      <c r="E25" s="6"/>
      <c r="F25" s="101">
        <f t="shared" si="10"/>
        <v>2.1466028116639206</v>
      </c>
      <c r="G25" s="109">
        <f t="shared" si="0"/>
        <v>381.0306661559631</v>
      </c>
      <c r="H25" s="6"/>
      <c r="I25" s="101">
        <f t="shared" si="11"/>
        <v>2.6334497430565502</v>
      </c>
      <c r="J25" s="109">
        <f t="shared" si="1"/>
        <v>467.44796216273045</v>
      </c>
      <c r="K25" s="28"/>
      <c r="L25" s="101">
        <f t="shared" si="12"/>
        <v>3.0439138889651347</v>
      </c>
      <c r="M25" s="109">
        <f t="shared" si="2"/>
        <v>540.30700534429354</v>
      </c>
      <c r="N25" s="28"/>
      <c r="O25" s="101">
        <f t="shared" si="13"/>
        <v>3.4055562697877515</v>
      </c>
      <c r="P25" s="109">
        <f t="shared" si="3"/>
        <v>604.49998810120053</v>
      </c>
      <c r="Q25" s="112"/>
      <c r="R25" s="101">
        <f t="shared" si="14"/>
        <v>3.7325153257971775</v>
      </c>
      <c r="S25" s="109">
        <f t="shared" si="4"/>
        <v>662.53654066698618</v>
      </c>
      <c r="T25" s="112"/>
      <c r="U25" s="101">
        <f t="shared" si="15"/>
        <v>4.0331911855160731</v>
      </c>
      <c r="V25" s="109">
        <f t="shared" si="5"/>
        <v>715.90771977063343</v>
      </c>
      <c r="W25" s="112"/>
      <c r="X25" s="101">
        <f t="shared" si="16"/>
        <v>4.3130575475787909</v>
      </c>
      <c r="Y25" s="109">
        <f t="shared" si="6"/>
        <v>765.58512902024859</v>
      </c>
      <c r="Z25" s="112"/>
      <c r="AA25" s="101">
        <f t="shared" si="17"/>
        <v>4.5759167335277997</v>
      </c>
      <c r="AB25" s="109">
        <f t="shared" si="7"/>
        <v>812.24369584180647</v>
      </c>
      <c r="AC25" s="112"/>
      <c r="AD25" s="101">
        <f t="shared" si="18"/>
        <v>4.824537344335516</v>
      </c>
      <c r="AE25" s="109">
        <f t="shared" si="8"/>
        <v>856.37485808636529</v>
      </c>
      <c r="AF25" s="28"/>
      <c r="AG25" s="34">
        <f t="shared" si="19"/>
        <v>500</v>
      </c>
      <c r="AH25" s="53"/>
    </row>
    <row r="26" spans="1:34" ht="19.5" customHeight="1">
      <c r="A26" s="25"/>
      <c r="B26" s="123">
        <f>'PVC-U-Normabmessungen'!B25</f>
        <v>630</v>
      </c>
      <c r="C26" s="66">
        <f>'PVC-U-Innenabmessungen'!J24</f>
        <v>599.20000000000005</v>
      </c>
      <c r="D26" s="106">
        <f t="shared" si="20"/>
        <v>0.28198985924104442</v>
      </c>
      <c r="E26" s="6"/>
      <c r="F26" s="102">
        <f t="shared" si="10"/>
        <v>2.4812764253705613</v>
      </c>
      <c r="G26" s="110">
        <f t="shared" si="0"/>
        <v>699.69478992836639</v>
      </c>
      <c r="H26" s="28"/>
      <c r="I26" s="128">
        <f t="shared" si="11"/>
        <v>3.0433721209214548</v>
      </c>
      <c r="J26" s="110">
        <f t="shared" si="1"/>
        <v>858.20007599675989</v>
      </c>
      <c r="K26" s="28"/>
      <c r="L26" s="128">
        <f t="shared" si="12"/>
        <v>3.5172706897269626</v>
      </c>
      <c r="M26" s="110">
        <f t="shared" si="2"/>
        <v>991.83466670875737</v>
      </c>
      <c r="N26" s="28"/>
      <c r="O26" s="128">
        <f t="shared" si="13"/>
        <v>3.9347983193428178</v>
      </c>
      <c r="P26" s="110">
        <f t="shared" si="3"/>
        <v>1109.5732242133793</v>
      </c>
      <c r="Q26" s="112"/>
      <c r="R26" s="128">
        <f t="shared" si="14"/>
        <v>4.3122805687360772</v>
      </c>
      <c r="S26" s="110">
        <f t="shared" si="4"/>
        <v>1216.0193905857775</v>
      </c>
      <c r="T26" s="112"/>
      <c r="U26" s="128">
        <f t="shared" si="15"/>
        <v>4.6594166982274183</v>
      </c>
      <c r="V26" s="110">
        <f t="shared" si="5"/>
        <v>1313.9082588785216</v>
      </c>
      <c r="W26" s="112"/>
      <c r="X26" s="128">
        <f t="shared" si="16"/>
        <v>4.9825268102450382</v>
      </c>
      <c r="Y26" s="110">
        <f t="shared" si="6"/>
        <v>1405.0220338857284</v>
      </c>
      <c r="Z26" s="112"/>
      <c r="AA26" s="128">
        <f t="shared" si="17"/>
        <v>5.2860011136691405</v>
      </c>
      <c r="AB26" s="110">
        <f t="shared" si="7"/>
        <v>1490.5987099915649</v>
      </c>
      <c r="AC26" s="112"/>
      <c r="AD26" s="128">
        <f t="shared" si="18"/>
        <v>5.5730362317099909</v>
      </c>
      <c r="AE26" s="110">
        <f t="shared" si="8"/>
        <v>1571.5397025251409</v>
      </c>
      <c r="AF26" s="28"/>
      <c r="AG26" s="87">
        <f t="shared" si="19"/>
        <v>630</v>
      </c>
      <c r="AH26" s="53"/>
    </row>
    <row r="27" spans="1:34" ht="19.5" customHeight="1">
      <c r="A27" s="25"/>
      <c r="B27" s="50">
        <f>'PVC-U-Normabmessungen'!B26</f>
        <v>710</v>
      </c>
      <c r="C27" s="93">
        <f>'PVC-U-Innenabmessungen'!J25</f>
        <v>675.2</v>
      </c>
      <c r="D27" s="105">
        <f t="shared" ref="D27:D30" si="21">PI()*(C27*C27)/4000000</f>
        <v>0.35805912711800625</v>
      </c>
      <c r="E27" s="6"/>
      <c r="F27" s="101">
        <f t="shared" si="10"/>
        <v>2.672899768628707</v>
      </c>
      <c r="G27" s="109">
        <f t="shared" ref="G27:G30" si="22">F27*$D27*1000</f>
        <v>957.05615802911575</v>
      </c>
      <c r="H27" s="6"/>
      <c r="I27" s="101">
        <f t="shared" si="11"/>
        <v>3.2780773913025536</v>
      </c>
      <c r="J27" s="109">
        <f t="shared" ref="J27:J30" si="23">I27*$D27*1000</f>
        <v>1173.7455293550634</v>
      </c>
      <c r="K27" s="28"/>
      <c r="L27" s="101">
        <f t="shared" si="12"/>
        <v>3.788294151573445</v>
      </c>
      <c r="M27" s="109">
        <f t="shared" ref="M27:M30" si="24">L27*$D27*1000</f>
        <v>1356.4332971786357</v>
      </c>
      <c r="N27" s="28"/>
      <c r="O27" s="101">
        <f t="shared" si="13"/>
        <v>4.2378179808098464</v>
      </c>
      <c r="P27" s="109">
        <f t="shared" ref="P27:P30" si="25">O27*$D27*1000</f>
        <v>1517.3894070937654</v>
      </c>
      <c r="Q27" s="112"/>
      <c r="R27" s="101">
        <f t="shared" si="14"/>
        <v>4.644226557664747</v>
      </c>
      <c r="S27" s="109">
        <f t="shared" ref="S27:S30" si="26">R27*$D27*1000</f>
        <v>1662.9077073757021</v>
      </c>
      <c r="T27" s="112"/>
      <c r="U27" s="101">
        <f t="shared" si="15"/>
        <v>5.0179629022100727</v>
      </c>
      <c r="V27" s="109">
        <f t="shared" ref="V27:V30" si="27">U27*$D27*1000</f>
        <v>1796.7274166758759</v>
      </c>
      <c r="W27" s="112"/>
      <c r="X27" s="101">
        <f t="shared" si="16"/>
        <v>5.3658316921205538</v>
      </c>
      <c r="Y27" s="109">
        <f t="shared" ref="Y27:Y30" si="28">X27*$D27*1000</f>
        <v>1921.2850119428199</v>
      </c>
      <c r="Z27" s="112"/>
      <c r="AA27" s="101">
        <f t="shared" si="17"/>
        <v>5.6925597104746641</v>
      </c>
      <c r="AB27" s="109">
        <f t="shared" ref="AB27:AB30" si="29">AA27*$D27*1000</f>
        <v>2038.2729609996888</v>
      </c>
      <c r="AC27" s="112"/>
      <c r="AD27" s="101">
        <f t="shared" si="18"/>
        <v>6.001588630895915</v>
      </c>
      <c r="AE27" s="109">
        <f t="shared" ref="AE27:AE30" si="30">AD27*$D27*1000</f>
        <v>2148.9235864999414</v>
      </c>
      <c r="AF27" s="28"/>
      <c r="AG27" s="34">
        <f t="shared" ref="AG27:AG30" si="31">B27</f>
        <v>710</v>
      </c>
      <c r="AH27" s="53"/>
    </row>
    <row r="28" spans="1:34" ht="19.5" customHeight="1">
      <c r="A28" s="25"/>
      <c r="B28" s="52">
        <f>'PVC-U-Normabmessungen'!B27</f>
        <v>800</v>
      </c>
      <c r="C28" s="66">
        <f>'PVC-U-Innenabmessungen'!J26</f>
        <v>760.8</v>
      </c>
      <c r="D28" s="106">
        <f t="shared" si="21"/>
        <v>0.45460152599988191</v>
      </c>
      <c r="E28" s="6"/>
      <c r="F28" s="102">
        <f t="shared" si="10"/>
        <v>2.8785472573695321</v>
      </c>
      <c r="G28" s="110">
        <f t="shared" si="22"/>
        <v>1308.5919758629641</v>
      </c>
      <c r="H28" s="28"/>
      <c r="I28" s="128">
        <f t="shared" si="11"/>
        <v>3.5299578540462004</v>
      </c>
      <c r="J28" s="110">
        <f t="shared" si="23"/>
        <v>1604.7242271646712</v>
      </c>
      <c r="K28" s="28"/>
      <c r="L28" s="128">
        <f t="shared" si="12"/>
        <v>4.079149332656562</v>
      </c>
      <c r="M28" s="110">
        <f t="shared" si="24"/>
        <v>1854.3875114070729</v>
      </c>
      <c r="N28" s="28"/>
      <c r="O28" s="128">
        <f t="shared" si="13"/>
        <v>4.5630098454360244</v>
      </c>
      <c r="P28" s="110">
        <f t="shared" si="25"/>
        <v>2074.351238887702</v>
      </c>
      <c r="Q28" s="112"/>
      <c r="R28" s="128">
        <f t="shared" si="14"/>
        <v>5.0004607308885731</v>
      </c>
      <c r="S28" s="110">
        <f t="shared" si="26"/>
        <v>2273.2170789644306</v>
      </c>
      <c r="T28" s="112"/>
      <c r="U28" s="128">
        <f t="shared" si="15"/>
        <v>5.4027431503146914</v>
      </c>
      <c r="V28" s="110">
        <f t="shared" si="27"/>
        <v>2456.0952807184681</v>
      </c>
      <c r="W28" s="112"/>
      <c r="X28" s="128">
        <f t="shared" si="16"/>
        <v>5.7771817902972646</v>
      </c>
      <c r="Y28" s="110">
        <f t="shared" si="28"/>
        <v>2626.3156578478665</v>
      </c>
      <c r="Z28" s="112"/>
      <c r="AA28" s="128">
        <f t="shared" si="17"/>
        <v>6.1288646210036726</v>
      </c>
      <c r="AB28" s="110">
        <f t="shared" si="29"/>
        <v>2786.1912093549577</v>
      </c>
      <c r="AC28" s="112"/>
      <c r="AD28" s="128">
        <f t="shared" si="18"/>
        <v>6.4614962872997097</v>
      </c>
      <c r="AE28" s="110">
        <f t="shared" si="30"/>
        <v>2937.4060724490196</v>
      </c>
      <c r="AF28" s="28"/>
      <c r="AG28" s="43">
        <f t="shared" si="31"/>
        <v>800</v>
      </c>
      <c r="AH28" s="53"/>
    </row>
    <row r="29" spans="1:34" ht="19.5" customHeight="1">
      <c r="A29" s="25"/>
      <c r="B29" s="50">
        <f>'PVC-U-Normabmessungen'!B28</f>
        <v>900</v>
      </c>
      <c r="C29" s="93">
        <f>'PVC-U-Innenabmessungen'!J27</f>
        <v>856</v>
      </c>
      <c r="D29" s="105">
        <f t="shared" si="21"/>
        <v>0.57548950865519266</v>
      </c>
      <c r="E29" s="6"/>
      <c r="F29" s="101">
        <f t="shared" si="10"/>
        <v>3.0965100728311885</v>
      </c>
      <c r="G29" s="109">
        <f t="shared" si="22"/>
        <v>1782.0090603594756</v>
      </c>
      <c r="H29" s="6"/>
      <c r="I29" s="101">
        <f t="shared" si="11"/>
        <v>3.7969205182511225</v>
      </c>
      <c r="J29" s="109">
        <f t="shared" si="23"/>
        <v>2185.0879234511581</v>
      </c>
      <c r="K29" s="28"/>
      <c r="L29" s="101">
        <f t="shared" si="12"/>
        <v>4.3874193840024232</v>
      </c>
      <c r="M29" s="109">
        <f t="shared" si="24"/>
        <v>2524.9138255638222</v>
      </c>
      <c r="N29" s="28"/>
      <c r="O29" s="101">
        <f t="shared" si="13"/>
        <v>4.9076717462667494</v>
      </c>
      <c r="P29" s="109">
        <f t="shared" si="25"/>
        <v>2824.3136019000226</v>
      </c>
      <c r="Q29" s="112"/>
      <c r="R29" s="101">
        <f t="shared" si="14"/>
        <v>5.378022978096892</v>
      </c>
      <c r="S29" s="109">
        <f t="shared" si="26"/>
        <v>3094.9958012013162</v>
      </c>
      <c r="T29" s="112"/>
      <c r="U29" s="101">
        <f t="shared" si="15"/>
        <v>5.8105601312460662</v>
      </c>
      <c r="V29" s="109">
        <f t="shared" si="27"/>
        <v>3343.9163949422505</v>
      </c>
      <c r="W29" s="112"/>
      <c r="X29" s="101">
        <f t="shared" si="16"/>
        <v>6.2131590138247565</v>
      </c>
      <c r="Y29" s="109">
        <f t="shared" si="28"/>
        <v>3575.6078280625907</v>
      </c>
      <c r="Z29" s="112"/>
      <c r="AA29" s="101">
        <f t="shared" si="17"/>
        <v>6.5912903946921579</v>
      </c>
      <c r="AB29" s="109">
        <f t="shared" si="29"/>
        <v>3793.2184706450807</v>
      </c>
      <c r="AC29" s="112"/>
      <c r="AD29" s="101">
        <f t="shared" si="18"/>
        <v>6.9489376256310509</v>
      </c>
      <c r="AE29" s="109">
        <f t="shared" si="30"/>
        <v>3999.0406998499948</v>
      </c>
      <c r="AF29" s="28"/>
      <c r="AG29" s="34">
        <f t="shared" si="31"/>
        <v>900</v>
      </c>
      <c r="AH29" s="53"/>
    </row>
    <row r="30" spans="1:34" ht="19.5" customHeight="1">
      <c r="A30" s="25"/>
      <c r="B30" s="123">
        <f>'PVC-U-Normabmessungen'!B29</f>
        <v>1000</v>
      </c>
      <c r="C30" s="66">
        <f>'PVC-U-Innenabmessungen'!J28</f>
        <v>951</v>
      </c>
      <c r="D30" s="106">
        <f t="shared" si="21"/>
        <v>0.7103148843748156</v>
      </c>
      <c r="E30" s="6"/>
      <c r="F30" s="102">
        <f t="shared" si="10"/>
        <v>3.3043785967340251</v>
      </c>
      <c r="G30" s="110">
        <f t="shared" si="22"/>
        <v>2347.1493008697448</v>
      </c>
      <c r="H30" s="28"/>
      <c r="I30" s="128">
        <f t="shared" si="11"/>
        <v>4.0515181637208588</v>
      </c>
      <c r="J30" s="110">
        <f t="shared" si="23"/>
        <v>2877.8536560058469</v>
      </c>
      <c r="K30" s="28"/>
      <c r="L30" s="128">
        <f t="shared" si="12"/>
        <v>4.6814103097094852</v>
      </c>
      <c r="M30" s="110">
        <f t="shared" si="24"/>
        <v>3325.2754228523627</v>
      </c>
      <c r="N30" s="28"/>
      <c r="O30" s="128">
        <f t="shared" si="13"/>
        <v>5.2363682613508811</v>
      </c>
      <c r="P30" s="110">
        <f t="shared" si="25"/>
        <v>3719.4703161054053</v>
      </c>
      <c r="Q30" s="112"/>
      <c r="R30" s="128">
        <f t="shared" si="14"/>
        <v>5.7380954034630207</v>
      </c>
      <c r="S30" s="110">
        <f t="shared" si="26"/>
        <v>4075.8545730424967</v>
      </c>
      <c r="T30" s="112"/>
      <c r="U30" s="128">
        <f t="shared" si="15"/>
        <v>6.1994854650942575</v>
      </c>
      <c r="V30" s="110">
        <f t="shared" si="27"/>
        <v>4403.5868013217778</v>
      </c>
      <c r="W30" s="112"/>
      <c r="X30" s="128">
        <f t="shared" si="16"/>
        <v>6.6289398296665087</v>
      </c>
      <c r="Y30" s="110">
        <f t="shared" si="28"/>
        <v>4708.6346286371763</v>
      </c>
      <c r="Z30" s="112"/>
      <c r="AA30" s="128">
        <f t="shared" si="17"/>
        <v>7.0322943219670817</v>
      </c>
      <c r="AB30" s="110">
        <f t="shared" si="29"/>
        <v>4995.1433281977206</v>
      </c>
      <c r="AC30" s="112"/>
      <c r="AD30" s="128">
        <f t="shared" si="18"/>
        <v>7.4137980832484303</v>
      </c>
      <c r="AE30" s="110">
        <f t="shared" si="30"/>
        <v>5266.1311282808383</v>
      </c>
      <c r="AF30" s="28"/>
      <c r="AG30" s="87">
        <f t="shared" si="31"/>
        <v>1000</v>
      </c>
      <c r="AH30" s="53"/>
    </row>
    <row r="31" spans="1:34" ht="19.5" hidden="1" customHeight="1" outlineLevel="1" thickBot="1">
      <c r="A31" s="25"/>
      <c r="B31" s="124">
        <f>'PVC-U-Normabmessungen'!B30</f>
        <v>1200</v>
      </c>
      <c r="C31" s="98" t="str">
        <f>'PVC-U-Innenabmessungen'!J29</f>
        <v>-</v>
      </c>
      <c r="D31" s="107" t="e">
        <f t="shared" si="20"/>
        <v>#VALUE!</v>
      </c>
      <c r="E31" s="6"/>
      <c r="F31" s="103" t="e">
        <f t="shared" si="10"/>
        <v>#VALUE!</v>
      </c>
      <c r="G31" s="111" t="e">
        <f t="shared" si="0"/>
        <v>#VALUE!</v>
      </c>
      <c r="H31" s="6"/>
      <c r="I31" s="103" t="e">
        <f t="shared" si="11"/>
        <v>#VALUE!</v>
      </c>
      <c r="J31" s="111" t="e">
        <f t="shared" si="1"/>
        <v>#VALUE!</v>
      </c>
      <c r="K31" s="28"/>
      <c r="L31" s="103" t="e">
        <f t="shared" si="12"/>
        <v>#VALUE!</v>
      </c>
      <c r="M31" s="111" t="e">
        <f t="shared" si="2"/>
        <v>#VALUE!</v>
      </c>
      <c r="N31" s="28"/>
      <c r="O31" s="103" t="e">
        <f t="shared" si="13"/>
        <v>#VALUE!</v>
      </c>
      <c r="P31" s="111" t="e">
        <f t="shared" si="3"/>
        <v>#VALUE!</v>
      </c>
      <c r="Q31" s="112"/>
      <c r="R31" s="103" t="e">
        <f t="shared" si="14"/>
        <v>#VALUE!</v>
      </c>
      <c r="S31" s="111" t="e">
        <f t="shared" si="4"/>
        <v>#VALUE!</v>
      </c>
      <c r="T31" s="112"/>
      <c r="U31" s="103" t="e">
        <f t="shared" si="15"/>
        <v>#VALUE!</v>
      </c>
      <c r="V31" s="111" t="e">
        <f t="shared" si="5"/>
        <v>#VALUE!</v>
      </c>
      <c r="W31" s="112"/>
      <c r="X31" s="103" t="e">
        <f t="shared" si="16"/>
        <v>#VALUE!</v>
      </c>
      <c r="Y31" s="111" t="e">
        <f t="shared" si="6"/>
        <v>#VALUE!</v>
      </c>
      <c r="Z31" s="112"/>
      <c r="AA31" s="103" t="e">
        <f t="shared" si="17"/>
        <v>#VALUE!</v>
      </c>
      <c r="AB31" s="111" t="e">
        <f t="shared" si="7"/>
        <v>#VALUE!</v>
      </c>
      <c r="AC31" s="112"/>
      <c r="AD31" s="103" t="e">
        <f t="shared" si="18"/>
        <v>#VALUE!</v>
      </c>
      <c r="AE31" s="111" t="e">
        <f t="shared" si="8"/>
        <v>#VALUE!</v>
      </c>
      <c r="AF31" s="28"/>
      <c r="AG31" s="97">
        <f t="shared" si="19"/>
        <v>1200</v>
      </c>
      <c r="AH31" s="53"/>
    </row>
    <row r="32" spans="1:34" collapsed="1">
      <c r="A32" s="46"/>
      <c r="B32" s="13"/>
      <c r="C32" s="13"/>
      <c r="D32" s="13"/>
      <c r="E32" s="47"/>
      <c r="F32" s="65"/>
      <c r="G32" s="55"/>
      <c r="H32" s="56"/>
      <c r="I32" s="56"/>
      <c r="J32" s="55"/>
      <c r="K32" s="56"/>
      <c r="L32" s="56"/>
      <c r="M32" s="56"/>
      <c r="N32" s="56"/>
      <c r="O32" s="56"/>
      <c r="P32" s="55"/>
      <c r="Q32" s="55"/>
      <c r="R32" s="65" t="s">
        <v>18</v>
      </c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47"/>
      <c r="AG32" s="47"/>
      <c r="AH32" s="48"/>
    </row>
    <row r="33" spans="2:29">
      <c r="B33" s="49" t="s">
        <v>67</v>
      </c>
      <c r="C33" s="49"/>
      <c r="D33" s="49"/>
      <c r="AC33" s="112"/>
    </row>
  </sheetData>
  <mergeCells count="3">
    <mergeCell ref="H1:AD1"/>
    <mergeCell ref="H2:AD4"/>
    <mergeCell ref="U9:AD9"/>
  </mergeCells>
  <pageMargins left="0.79000000000000015" right="0.79000000000000015" top="0.39000000000000007" bottom="0.39000000000000007" header="0.2" footer="0.24000000000000002"/>
  <pageSetup paperSize="9" scale="80" orientation="landscape" r:id="rId1"/>
  <headerFooter>
    <oddFooter xml:space="preserve">&amp;CGeschäftsstelle VKR  Schachenallee 29C CH-5000 Aarau
Tel. +41 (0)62 834 00 60 www.vkr.ch  info@vkr.ch
&amp;R
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E9CCC-59E3-4040-86C7-740279D14E3E}">
  <sheetPr>
    <tabColor theme="5" tint="0.59999389629810485"/>
  </sheetPr>
  <dimension ref="A1:AH33"/>
  <sheetViews>
    <sheetView showGridLines="0" view="pageBreakPreview" zoomScale="110" zoomScaleNormal="100" zoomScaleSheetLayoutView="110" zoomScalePageLayoutView="120" workbookViewId="0">
      <selection activeCell="R10" sqref="R10"/>
    </sheetView>
  </sheetViews>
  <sheetFormatPr baseColWidth="10" defaultRowHeight="12.7" outlineLevelRow="1"/>
  <cols>
    <col min="1" max="1" width="1.29296875" customWidth="1"/>
    <col min="2" max="2" width="5.87890625" customWidth="1"/>
    <col min="3" max="3" width="6.9375" bestFit="1" customWidth="1"/>
    <col min="4" max="4" width="6.76171875" bestFit="1" customWidth="1"/>
    <col min="5" max="5" width="2.703125" customWidth="1"/>
    <col min="6" max="6" width="6.3515625" bestFit="1" customWidth="1"/>
    <col min="7" max="7" width="6.29296875" bestFit="1" customWidth="1"/>
    <col min="8" max="8" width="1.703125" customWidth="1"/>
    <col min="9" max="9" width="6.3515625" bestFit="1" customWidth="1"/>
    <col min="10" max="10" width="6.29296875" bestFit="1" customWidth="1"/>
    <col min="11" max="11" width="1.703125" customWidth="1"/>
    <col min="12" max="12" width="6.3515625" bestFit="1" customWidth="1"/>
    <col min="13" max="13" width="6.29296875" bestFit="1" customWidth="1"/>
    <col min="14" max="14" width="1.703125" customWidth="1"/>
    <col min="15" max="15" width="6.3515625" bestFit="1" customWidth="1"/>
    <col min="16" max="16" width="6.29296875" bestFit="1" customWidth="1"/>
    <col min="17" max="17" width="1.703125" customWidth="1"/>
    <col min="18" max="18" width="6.3515625" bestFit="1" customWidth="1"/>
    <col min="19" max="19" width="6.29296875" bestFit="1" customWidth="1"/>
    <col min="20" max="20" width="1.703125" customWidth="1"/>
    <col min="21" max="21" width="6.3515625" bestFit="1" customWidth="1"/>
    <col min="22" max="22" width="6.29296875" bestFit="1" customWidth="1"/>
    <col min="23" max="23" width="1.703125" customWidth="1"/>
    <col min="24" max="24" width="6.3515625" bestFit="1" customWidth="1"/>
    <col min="25" max="25" width="6.29296875" bestFit="1" customWidth="1"/>
    <col min="26" max="26" width="1.703125" customWidth="1"/>
    <col min="27" max="27" width="6.3515625" bestFit="1" customWidth="1"/>
    <col min="28" max="28" width="6.29296875" bestFit="1" customWidth="1"/>
    <col min="29" max="29" width="1.703125" customWidth="1"/>
    <col min="30" max="30" width="6.3515625" bestFit="1" customWidth="1"/>
    <col min="31" max="31" width="6.29296875" bestFit="1" customWidth="1"/>
    <col min="32" max="32" width="1.703125" customWidth="1"/>
    <col min="33" max="33" width="5.64453125" customWidth="1"/>
    <col min="34" max="34" width="1.46875" customWidth="1"/>
    <col min="35" max="35" width="0.9375" customWidth="1"/>
  </cols>
  <sheetData>
    <row r="1" spans="1:34" s="3" customFormat="1" ht="18" customHeight="1">
      <c r="A1" s="1"/>
      <c r="B1" s="2"/>
      <c r="C1" s="2"/>
      <c r="D1" s="2"/>
      <c r="E1" s="2"/>
      <c r="F1" s="2"/>
      <c r="G1" s="218"/>
      <c r="H1" s="236" t="s">
        <v>42</v>
      </c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  <c r="AA1" s="236"/>
      <c r="AB1" s="236"/>
      <c r="AC1" s="236"/>
      <c r="AD1" s="236"/>
      <c r="AE1" s="218"/>
      <c r="AF1" s="218"/>
      <c r="AG1" s="71" t="s">
        <v>100</v>
      </c>
      <c r="AH1" s="69"/>
    </row>
    <row r="2" spans="1:34" s="3" customFormat="1" ht="18" customHeight="1">
      <c r="A2" s="4"/>
      <c r="B2" s="5"/>
      <c r="C2" s="5"/>
      <c r="D2" s="5"/>
      <c r="E2" s="5"/>
      <c r="F2" s="5"/>
      <c r="G2" s="219"/>
      <c r="H2" s="237" t="s">
        <v>41</v>
      </c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19"/>
      <c r="AF2" s="219"/>
      <c r="AH2" s="70"/>
    </row>
    <row r="3" spans="1:34" s="3" customFormat="1" ht="18" customHeight="1">
      <c r="A3" s="4"/>
      <c r="B3" s="5"/>
      <c r="C3" s="5"/>
      <c r="D3" s="5"/>
      <c r="E3" s="5"/>
      <c r="F3" s="5"/>
      <c r="G3" s="219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19"/>
      <c r="AF3" s="219"/>
      <c r="AH3" s="70"/>
    </row>
    <row r="4" spans="1:34" s="3" customFormat="1" ht="18" customHeight="1">
      <c r="A4" s="4"/>
      <c r="B4" s="5"/>
      <c r="C4" s="5"/>
      <c r="D4" s="5"/>
      <c r="E4" s="5"/>
      <c r="F4" s="5"/>
      <c r="G4" s="219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19"/>
      <c r="AF4" s="219"/>
      <c r="AH4" s="70"/>
    </row>
    <row r="5" spans="1:34" s="3" customFormat="1" ht="18" customHeight="1">
      <c r="A5" s="4"/>
      <c r="B5" s="8" t="s">
        <v>7</v>
      </c>
      <c r="C5" s="8"/>
      <c r="D5" s="8"/>
      <c r="E5" s="8"/>
      <c r="F5" s="8"/>
      <c r="G5" s="8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19"/>
      <c r="AF5" s="219"/>
      <c r="AH5" s="70"/>
    </row>
    <row r="6" spans="1:34" s="3" customFormat="1" ht="18" customHeight="1">
      <c r="A6" s="4"/>
      <c r="B6" s="10" t="s">
        <v>8</v>
      </c>
      <c r="C6" s="10"/>
      <c r="D6" s="10"/>
      <c r="E6" s="10"/>
      <c r="F6" s="10"/>
      <c r="G6" s="10"/>
      <c r="H6" s="10"/>
      <c r="I6" s="10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H6" s="70"/>
    </row>
    <row r="7" spans="1:34" s="3" customFormat="1" ht="8.25" customHeight="1">
      <c r="A7" s="11"/>
      <c r="B7" s="12"/>
      <c r="C7" s="12"/>
      <c r="D7" s="12"/>
      <c r="E7" s="12"/>
      <c r="F7" s="12"/>
      <c r="G7" s="12"/>
      <c r="H7" s="12"/>
      <c r="I7" s="12"/>
      <c r="J7" s="13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59"/>
    </row>
    <row r="8" spans="1:34" s="3" customFormat="1" ht="9" customHeight="1"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/>
    </row>
    <row r="9" spans="1:34" ht="18.350000000000001">
      <c r="A9" s="120"/>
      <c r="B9" s="134" t="s">
        <v>20</v>
      </c>
      <c r="C9" s="220"/>
      <c r="D9" s="220"/>
      <c r="E9" s="220"/>
      <c r="F9" s="220"/>
      <c r="G9" s="220"/>
      <c r="H9" s="220"/>
      <c r="I9" s="220"/>
      <c r="J9" s="220"/>
      <c r="K9" s="220"/>
      <c r="L9" s="136" t="s">
        <v>24</v>
      </c>
      <c r="M9" s="220"/>
      <c r="N9" s="220"/>
      <c r="O9" s="220"/>
      <c r="P9" s="137" t="s">
        <v>21</v>
      </c>
      <c r="Q9" s="220"/>
      <c r="R9" s="135">
        <v>0.5</v>
      </c>
      <c r="S9" s="136" t="s">
        <v>19</v>
      </c>
      <c r="T9" s="220"/>
      <c r="U9" s="248" t="s">
        <v>56</v>
      </c>
      <c r="V9" s="249"/>
      <c r="W9" s="249"/>
      <c r="X9" s="249"/>
      <c r="Y9" s="249"/>
      <c r="Z9" s="249"/>
      <c r="AA9" s="249"/>
      <c r="AB9" s="249"/>
      <c r="AC9" s="249"/>
      <c r="AD9" s="250"/>
      <c r="AE9" s="220"/>
      <c r="AF9" s="139" t="s">
        <v>40</v>
      </c>
      <c r="AG9" s="217"/>
      <c r="AH9" s="16"/>
    </row>
    <row r="10" spans="1:34" ht="12.75" customHeight="1">
      <c r="H10" s="18"/>
      <c r="I10" s="18"/>
      <c r="J10" s="18"/>
      <c r="K10" s="18"/>
      <c r="L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</row>
    <row r="11" spans="1:34" ht="15.35">
      <c r="A11" s="20"/>
      <c r="B11" s="21"/>
      <c r="C11" s="21"/>
      <c r="D11" s="21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4"/>
    </row>
    <row r="12" spans="1:34" hidden="1">
      <c r="A12" s="25"/>
      <c r="B12" s="26">
        <v>1</v>
      </c>
      <c r="C12" s="26"/>
      <c r="D12" s="26"/>
      <c r="E12" s="6"/>
      <c r="F12" s="6"/>
      <c r="G12" s="6"/>
      <c r="H12" s="26">
        <v>2</v>
      </c>
      <c r="I12" s="88"/>
      <c r="J12" s="92">
        <v>3</v>
      </c>
      <c r="K12" s="26">
        <v>6</v>
      </c>
      <c r="L12" s="88"/>
      <c r="M12" s="92">
        <v>7</v>
      </c>
      <c r="N12" s="26">
        <v>10</v>
      </c>
      <c r="O12" s="26"/>
      <c r="P12" s="26">
        <v>11</v>
      </c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6"/>
    </row>
    <row r="13" spans="1:34" s="114" customFormat="1" ht="18" customHeight="1">
      <c r="A13" s="113"/>
      <c r="C13" s="115"/>
      <c r="D13" s="116" t="s">
        <v>15</v>
      </c>
      <c r="F13" s="117">
        <v>10</v>
      </c>
      <c r="G13" s="117" t="s">
        <v>16</v>
      </c>
      <c r="H13" s="118"/>
      <c r="I13" s="117">
        <v>15</v>
      </c>
      <c r="J13" s="117" t="s">
        <v>16</v>
      </c>
      <c r="K13" s="118"/>
      <c r="L13" s="117">
        <v>20</v>
      </c>
      <c r="M13" s="117" t="s">
        <v>16</v>
      </c>
      <c r="N13" s="118"/>
      <c r="O13" s="117">
        <v>25</v>
      </c>
      <c r="P13" s="117" t="s">
        <v>16</v>
      </c>
      <c r="R13" s="117">
        <v>30</v>
      </c>
      <c r="S13" s="117" t="s">
        <v>16</v>
      </c>
      <c r="U13" s="117">
        <v>35</v>
      </c>
      <c r="V13" s="117" t="s">
        <v>16</v>
      </c>
      <c r="X13" s="117">
        <v>40</v>
      </c>
      <c r="Y13" s="117" t="s">
        <v>16</v>
      </c>
      <c r="AA13" s="117">
        <v>45</v>
      </c>
      <c r="AB13" s="117" t="s">
        <v>16</v>
      </c>
      <c r="AD13" s="117">
        <v>50</v>
      </c>
      <c r="AE13" s="117" t="s">
        <v>16</v>
      </c>
      <c r="AF13" s="118"/>
      <c r="AG13" s="118"/>
      <c r="AH13" s="119"/>
    </row>
    <row r="14" spans="1:34" ht="18" customHeight="1" thickBot="1">
      <c r="A14" s="25"/>
      <c r="C14" s="60"/>
      <c r="E14" s="99"/>
      <c r="H14" s="6"/>
      <c r="K14" s="6"/>
      <c r="N14" s="6"/>
      <c r="AF14" s="6"/>
      <c r="AG14" s="6"/>
      <c r="AH14" s="27"/>
    </row>
    <row r="15" spans="1:34" ht="19.5" customHeight="1" thickBot="1">
      <c r="A15" s="25"/>
      <c r="B15" s="144" t="s">
        <v>1</v>
      </c>
      <c r="C15" s="145" t="s">
        <v>6</v>
      </c>
      <c r="D15" s="146" t="s">
        <v>17</v>
      </c>
      <c r="E15" s="6"/>
      <c r="F15" s="147" t="s">
        <v>13</v>
      </c>
      <c r="G15" s="148" t="s">
        <v>14</v>
      </c>
      <c r="H15" s="6"/>
      <c r="I15" s="147" t="s">
        <v>13</v>
      </c>
      <c r="J15" s="148" t="s">
        <v>14</v>
      </c>
      <c r="K15" s="68"/>
      <c r="L15" s="147" t="s">
        <v>13</v>
      </c>
      <c r="M15" s="148" t="s">
        <v>14</v>
      </c>
      <c r="N15" s="68"/>
      <c r="O15" s="147" t="s">
        <v>13</v>
      </c>
      <c r="P15" s="148" t="s">
        <v>14</v>
      </c>
      <c r="Q15" s="89"/>
      <c r="R15" s="147" t="s">
        <v>13</v>
      </c>
      <c r="S15" s="148" t="s">
        <v>14</v>
      </c>
      <c r="T15" s="89"/>
      <c r="U15" s="147" t="s">
        <v>13</v>
      </c>
      <c r="V15" s="148" t="s">
        <v>14</v>
      </c>
      <c r="W15" s="89"/>
      <c r="X15" s="147" t="s">
        <v>13</v>
      </c>
      <c r="Y15" s="148" t="s">
        <v>14</v>
      </c>
      <c r="Z15" s="89"/>
      <c r="AA15" s="147" t="s">
        <v>13</v>
      </c>
      <c r="AB15" s="148" t="s">
        <v>14</v>
      </c>
      <c r="AC15" s="89"/>
      <c r="AD15" s="147" t="s">
        <v>13</v>
      </c>
      <c r="AE15" s="148" t="s">
        <v>14</v>
      </c>
      <c r="AF15" s="54"/>
      <c r="AG15" s="144" t="s">
        <v>1</v>
      </c>
      <c r="AH15" s="27"/>
    </row>
    <row r="16" spans="1:34" ht="19.5" customHeight="1">
      <c r="A16" s="25"/>
      <c r="B16" s="52">
        <f>'PVC-U-Normabmessungen'!B15</f>
        <v>110</v>
      </c>
      <c r="C16" s="91">
        <f>'PVC-U-Innenabmessungen'!M14</f>
        <v>103.6</v>
      </c>
      <c r="D16" s="125">
        <f>PI()*(C16*C16)/4000000</f>
        <v>8.4296470718182755E-3</v>
      </c>
      <c r="E16" s="6"/>
      <c r="F16" s="100">
        <f>-2*SQRT((8*9.81)*($C16/4000)*F$13/1000)*LOG((($R$9/1000)/(3.71*4*$C16/4000))+(2.51*1.3*0.000001/((4*$C16/4000)*SQRT(8*9.81*($C16/4000)*F$13/1000))))</f>
        <v>0.80342534691599188</v>
      </c>
      <c r="G16" s="127">
        <f t="shared" ref="G16:G31" si="0">F16*$D16*1000</f>
        <v>6.7725921230549737</v>
      </c>
      <c r="H16" s="6"/>
      <c r="I16" s="100">
        <f t="shared" ref="I16:I31" si="1">-2*SQRT(8*9.81*($C16/4000)*I$13/1000)*LOG((($R$9/1000)/(3.71*4*$C16/4000))+(2.51*1.3*0.000001/((4*$C16/4000)*SQRT(8*9.81*($C16/4000)*I$13/1000))))</f>
        <v>0.98808608772575979</v>
      </c>
      <c r="J16" s="127">
        <f t="shared" ref="J16:J31" si="2">I16*$D16*1000</f>
        <v>8.3292169961018256</v>
      </c>
      <c r="K16" s="28"/>
      <c r="L16" s="100">
        <f t="shared" ref="L16:L31" si="3">-2*SQRT(8*9.81*($C16/4000)*L$13/1000)*LOG((($R$9/1000)/(3.71*4*$C16/4000))+(2.51*1.3*0.000001/((4*$C16/4000)*SQRT(8*9.81*($C16/4000)*L$13/1000))))</f>
        <v>1.1438242549033284</v>
      </c>
      <c r="M16" s="127">
        <f t="shared" ref="M16:M31" si="4">L16*$D16*1000</f>
        <v>9.6420347810205627</v>
      </c>
      <c r="N16" s="28"/>
      <c r="O16" s="100">
        <f t="shared" ref="O16:O31" si="5">-2*SQRT(8*9.81*($C16/4000)*O$13/1000)*LOG((($R$9/1000)/(3.71*4*$C16/4000))+(2.51*1.3*0.000001/((4*$C16/4000)*SQRT(8*9.81*($C16/4000)*O$13/1000))))</f>
        <v>1.2810631478890888</v>
      </c>
      <c r="P16" s="127">
        <f t="shared" ref="P16:P31" si="6">O16*$D16*1000</f>
        <v>10.79891021341756</v>
      </c>
      <c r="Q16" s="112"/>
      <c r="R16" s="100">
        <f t="shared" ref="R16:R31" si="7">-2*SQRT(8*9.81*($C16/4000)*R$13/1000)*LOG((($R$9/1000)/(3.71*4*$C16/4000))+(2.51*1.3*0.000001/((4*$C16/4000)*SQRT(8*9.81*($C16/4000)*R$13/1000))))</f>
        <v>1.4051545890154027</v>
      </c>
      <c r="S16" s="127">
        <f t="shared" ref="S16:S31" si="8">R16*$D16*1000</f>
        <v>11.844957266745702</v>
      </c>
      <c r="T16" s="112"/>
      <c r="U16" s="100">
        <f t="shared" ref="U16:U31" si="9">-2*SQRT(8*9.81*($C16/4000)*U$13/1000)*LOG((($R$9/1000)/(3.71*4*$C16/4000))+(2.51*1.3*0.000001/((4*$C16/4000)*SQRT(8*9.81*($C16/4000)*U$13/1000))))</f>
        <v>1.5192800528749204</v>
      </c>
      <c r="V16" s="127">
        <f t="shared" ref="V16:V31" si="10">U16*$D16*1000</f>
        <v>12.806994648988988</v>
      </c>
      <c r="W16" s="112"/>
      <c r="X16" s="100">
        <f t="shared" ref="X16:X31" si="11">-2*SQRT(8*9.81*($C16/4000)*X$13/1000)*LOG((($R$9/1000)/(3.71*4*$C16/4000))+(2.51*1.3*0.000001/((4*$C16/4000)*SQRT(8*9.81*($C16/4000)*X$13/1000))))</f>
        <v>1.625513453184013</v>
      </c>
      <c r="Y16" s="127">
        <f t="shared" ref="Y16:Y31" si="12">X16*$D16*1000</f>
        <v>13.702504720833829</v>
      </c>
      <c r="Z16" s="112"/>
      <c r="AA16" s="100">
        <f t="shared" ref="AA16:AA31" si="13">-2*SQRT(8*9.81*($C16/4000)*AA$13/1000)*LOG((($R$9/1000)/(3.71*4*$C16/4000))+(2.51*1.3*0.000001/((4*$C16/4000)*SQRT(8*9.81*($C16/4000)*AA$13/1000))))</f>
        <v>1.7252958491408039</v>
      </c>
      <c r="AB16" s="127">
        <f t="shared" ref="AB16:AB31" si="14">AA16*$D16*1000</f>
        <v>14.543635102730002</v>
      </c>
      <c r="AC16" s="112"/>
      <c r="AD16" s="100">
        <f t="shared" ref="AD16:AD20" si="15">-2*SQRT(8*9.81*($C16/4000)*AD$13/1000)*LOG((($R$9/1000)/(3.71*4*$C16/4000))+(2.51*1.3*0.000001/((4*$C16/4000)*SQRT(8*9.81*($C16/4000)*AD$13/1000))))</f>
        <v>1.8196767546091088</v>
      </c>
      <c r="AE16" s="127">
        <f t="shared" ref="AE16:AE31" si="16">AD16*$D16*1000</f>
        <v>15.339232826146457</v>
      </c>
      <c r="AF16" s="28"/>
      <c r="AG16" s="43">
        <f>B16</f>
        <v>110</v>
      </c>
      <c r="AH16" s="53"/>
    </row>
    <row r="17" spans="1:34" ht="19.5" customHeight="1">
      <c r="A17" s="25"/>
      <c r="B17" s="50">
        <f>'PVC-U-Normabmessungen'!B16</f>
        <v>125</v>
      </c>
      <c r="C17" s="93">
        <f>'PVC-U-Innenabmessungen'!M15</f>
        <v>117.6</v>
      </c>
      <c r="D17" s="105">
        <f t="shared" ref="D17:D19" si="17">PI()*(C17*C17)/4000000</f>
        <v>1.0861868104227493E-2</v>
      </c>
      <c r="E17" s="6"/>
      <c r="F17" s="101">
        <f t="shared" ref="F17:F31" si="18">-2*SQRT(8*9.81*($C17/4000)*F$13/1000)*LOG((($R$9/1000)/(3.71*4*$C17/4000))+(2.51*1.3*0.000001/((4*$C17/4000)*SQRT(8*9.81*($C17/4000)*F$13/1000))))</f>
        <v>0.8738959523319586</v>
      </c>
      <c r="G17" s="63">
        <f t="shared" si="0"/>
        <v>9.4921425710480118</v>
      </c>
      <c r="H17" s="6"/>
      <c r="I17" s="101">
        <f t="shared" si="1"/>
        <v>1.0744284560827964</v>
      </c>
      <c r="J17" s="63">
        <f t="shared" si="2"/>
        <v>11.670300177400115</v>
      </c>
      <c r="K17" s="28"/>
      <c r="L17" s="101">
        <f t="shared" si="3"/>
        <v>1.2435442350651178</v>
      </c>
      <c r="M17" s="63">
        <f t="shared" si="4"/>
        <v>13.50721346304978</v>
      </c>
      <c r="N17" s="28"/>
      <c r="O17" s="101">
        <f t="shared" si="5"/>
        <v>1.3925675383867018</v>
      </c>
      <c r="P17" s="63">
        <f t="shared" si="6"/>
        <v>15.125884928185112</v>
      </c>
      <c r="Q17" s="112"/>
      <c r="R17" s="101">
        <f t="shared" si="7"/>
        <v>1.5273120004337035</v>
      </c>
      <c r="S17" s="63">
        <f t="shared" si="8"/>
        <v>16.58946150271473</v>
      </c>
      <c r="T17" s="112"/>
      <c r="U17" s="101">
        <f t="shared" si="9"/>
        <v>1.6512333365211238</v>
      </c>
      <c r="V17" s="63">
        <f t="shared" si="10"/>
        <v>17.935478710595937</v>
      </c>
      <c r="W17" s="112"/>
      <c r="X17" s="101">
        <f t="shared" si="11"/>
        <v>1.7665840983610532</v>
      </c>
      <c r="Y17" s="63">
        <f t="shared" si="12"/>
        <v>19.188403471423406</v>
      </c>
      <c r="Z17" s="112"/>
      <c r="AA17" s="101">
        <f t="shared" si="13"/>
        <v>1.8749294039404254</v>
      </c>
      <c r="AB17" s="63">
        <f t="shared" si="14"/>
        <v>20.365235890338774</v>
      </c>
      <c r="AC17" s="112"/>
      <c r="AD17" s="101">
        <f t="shared" si="15"/>
        <v>1.9774090800991138</v>
      </c>
      <c r="AE17" s="63">
        <f t="shared" si="16"/>
        <v>21.478356616138392</v>
      </c>
      <c r="AF17" s="28"/>
      <c r="AG17" s="34">
        <f t="shared" ref="AG17:AG31" si="19">B17</f>
        <v>125</v>
      </c>
      <c r="AH17" s="53"/>
    </row>
    <row r="18" spans="1:34" ht="19.5" customHeight="1">
      <c r="A18" s="25"/>
      <c r="B18" s="51">
        <f>'PVC-U-Normabmessungen'!B17</f>
        <v>160</v>
      </c>
      <c r="C18" s="66">
        <f>'PVC-U-Innenabmessungen'!M16</f>
        <v>150.6</v>
      </c>
      <c r="D18" s="106">
        <f t="shared" si="17"/>
        <v>1.7813113089192947E-2</v>
      </c>
      <c r="E18" s="6"/>
      <c r="F18" s="102">
        <f t="shared" si="18"/>
        <v>1.0282729368806247</v>
      </c>
      <c r="G18" s="64">
        <f t="shared" si="0"/>
        <v>18.316742111211127</v>
      </c>
      <c r="H18" s="6"/>
      <c r="I18" s="102">
        <f t="shared" si="1"/>
        <v>1.2635624777435053</v>
      </c>
      <c r="J18" s="64">
        <f t="shared" si="2"/>
        <v>22.507981311305905</v>
      </c>
      <c r="K18" s="28"/>
      <c r="L18" s="102">
        <f t="shared" si="3"/>
        <v>1.4619743877325118</v>
      </c>
      <c r="M18" s="64">
        <f t="shared" si="4"/>
        <v>26.042315102182847</v>
      </c>
      <c r="N18" s="28"/>
      <c r="O18" s="102">
        <f t="shared" si="5"/>
        <v>1.636805321096108</v>
      </c>
      <c r="P18" s="64">
        <f t="shared" si="6"/>
        <v>29.156598289677746</v>
      </c>
      <c r="Q18" s="112"/>
      <c r="R18" s="102">
        <f t="shared" si="7"/>
        <v>1.7948800053281686</v>
      </c>
      <c r="S18" s="64">
        <f t="shared" si="8"/>
        <v>31.972400516441908</v>
      </c>
      <c r="T18" s="112"/>
      <c r="U18" s="102">
        <f t="shared" si="9"/>
        <v>1.940254608445233</v>
      </c>
      <c r="V18" s="64">
        <f t="shared" si="10"/>
        <v>34.561974762062711</v>
      </c>
      <c r="W18" s="112"/>
      <c r="X18" s="102">
        <f t="shared" si="11"/>
        <v>2.0755728257673569</v>
      </c>
      <c r="Y18" s="64">
        <f t="shared" si="12"/>
        <v>36.972413470249698</v>
      </c>
      <c r="Z18" s="112"/>
      <c r="AA18" s="102">
        <f t="shared" si="13"/>
        <v>2.2026714204492732</v>
      </c>
      <c r="AB18" s="64">
        <f t="shared" si="14"/>
        <v>39.236435110796172</v>
      </c>
      <c r="AC18" s="112"/>
      <c r="AD18" s="102">
        <f t="shared" si="15"/>
        <v>2.3228879774161038</v>
      </c>
      <c r="AE18" s="64">
        <f t="shared" si="16"/>
        <v>41.377866235239729</v>
      </c>
      <c r="AF18" s="28"/>
      <c r="AG18" s="38">
        <f t="shared" si="19"/>
        <v>160</v>
      </c>
      <c r="AH18" s="53"/>
    </row>
    <row r="19" spans="1:34" ht="19.5" customHeight="1">
      <c r="A19" s="25"/>
      <c r="B19" s="50">
        <f>'PVC-U-Normabmessungen'!B18</f>
        <v>200</v>
      </c>
      <c r="C19" s="93">
        <f>'PVC-U-Innenabmessungen'!M17</f>
        <v>188.2</v>
      </c>
      <c r="D19" s="105">
        <f t="shared" si="17"/>
        <v>2.7818206044933434E-2</v>
      </c>
      <c r="E19" s="6"/>
      <c r="F19" s="101">
        <f t="shared" si="18"/>
        <v>1.1888785171466325</v>
      </c>
      <c r="G19" s="109">
        <f t="shared" si="0"/>
        <v>33.072467552379948</v>
      </c>
      <c r="H19" s="6"/>
      <c r="I19" s="101">
        <f t="shared" si="1"/>
        <v>1.4603140314318557</v>
      </c>
      <c r="J19" s="109">
        <f t="shared" si="2"/>
        <v>40.623316616678757</v>
      </c>
      <c r="K19" s="28"/>
      <c r="L19" s="101">
        <f t="shared" si="3"/>
        <v>1.6891938378166398</v>
      </c>
      <c r="M19" s="109">
        <f t="shared" si="4"/>
        <v>46.990342230215155</v>
      </c>
      <c r="N19" s="28"/>
      <c r="O19" s="101">
        <f t="shared" si="5"/>
        <v>1.8908651955006586</v>
      </c>
      <c r="P19" s="109">
        <f t="shared" si="6"/>
        <v>52.600477611630659</v>
      </c>
      <c r="Q19" s="112"/>
      <c r="R19" s="101">
        <f t="shared" si="7"/>
        <v>2.0732040936608769</v>
      </c>
      <c r="S19" s="109">
        <f t="shared" si="8"/>
        <v>57.672818650657746</v>
      </c>
      <c r="T19" s="112"/>
      <c r="U19" s="101">
        <f t="shared" si="9"/>
        <v>2.2408910407772291</v>
      </c>
      <c r="V19" s="109">
        <f t="shared" si="10"/>
        <v>62.337568696586288</v>
      </c>
      <c r="W19" s="112"/>
      <c r="X19" s="101">
        <f t="shared" si="11"/>
        <v>2.3969764523866974</v>
      </c>
      <c r="Y19" s="109">
        <f t="shared" si="12"/>
        <v>66.679584837346724</v>
      </c>
      <c r="Z19" s="112"/>
      <c r="AA19" s="101">
        <f t="shared" si="13"/>
        <v>2.543579563027567</v>
      </c>
      <c r="AB19" s="109">
        <f t="shared" si="14"/>
        <v>70.757820375982604</v>
      </c>
      <c r="AC19" s="112"/>
      <c r="AD19" s="101">
        <f t="shared" si="15"/>
        <v>2.682243602091325</v>
      </c>
      <c r="AE19" s="109">
        <f t="shared" si="16"/>
        <v>74.615205185680921</v>
      </c>
      <c r="AF19" s="28"/>
      <c r="AG19" s="34">
        <f t="shared" si="19"/>
        <v>200</v>
      </c>
      <c r="AH19" s="53"/>
    </row>
    <row r="20" spans="1:34" ht="19.5" customHeight="1">
      <c r="A20" s="25"/>
      <c r="B20" s="51">
        <f>'PVC-U-Normabmessungen'!B19</f>
        <v>250</v>
      </c>
      <c r="C20" s="90">
        <f>'PVC-U-Innenabmessungen'!M18</f>
        <v>235.4</v>
      </c>
      <c r="D20" s="122">
        <f>PI()*(C20*C20)/4000000</f>
        <v>4.352139409204895E-2</v>
      </c>
      <c r="E20" s="6"/>
      <c r="F20" s="126">
        <f t="shared" si="18"/>
        <v>1.3736270901393068</v>
      </c>
      <c r="G20" s="121">
        <f t="shared" si="0"/>
        <v>59.782165925467218</v>
      </c>
      <c r="H20" s="28"/>
      <c r="I20" s="128">
        <f t="shared" si="1"/>
        <v>1.686630479123761</v>
      </c>
      <c r="J20" s="110">
        <f t="shared" si="2"/>
        <v>73.404509769606534</v>
      </c>
      <c r="K20" s="28"/>
      <c r="L20" s="128">
        <f t="shared" si="3"/>
        <v>1.950549332118074</v>
      </c>
      <c r="M20" s="110">
        <f t="shared" si="4"/>
        <v>84.890626179093573</v>
      </c>
      <c r="N20" s="28"/>
      <c r="O20" s="128">
        <f t="shared" si="5"/>
        <v>2.1830885330146783</v>
      </c>
      <c r="P20" s="110">
        <f t="shared" si="6"/>
        <v>95.011056383164828</v>
      </c>
      <c r="Q20" s="112"/>
      <c r="R20" s="128">
        <f t="shared" si="7"/>
        <v>2.3933328073704616</v>
      </c>
      <c r="S20" s="110">
        <f t="shared" si="8"/>
        <v>104.16118030299972</v>
      </c>
      <c r="T20" s="112"/>
      <c r="U20" s="128">
        <f t="shared" si="9"/>
        <v>2.5866805587909334</v>
      </c>
      <c r="V20" s="110">
        <f t="shared" si="10"/>
        <v>112.5759439893816</v>
      </c>
      <c r="W20" s="112"/>
      <c r="X20" s="128">
        <f t="shared" si="11"/>
        <v>2.7666498828898876</v>
      </c>
      <c r="Y20" s="110">
        <f t="shared" si="12"/>
        <v>120.40845986797187</v>
      </c>
      <c r="Z20" s="112"/>
      <c r="AA20" s="128">
        <f t="shared" si="13"/>
        <v>2.9356848305877756</v>
      </c>
      <c r="AB20" s="110">
        <f t="shared" si="14"/>
        <v>127.76509644206055</v>
      </c>
      <c r="AC20" s="112"/>
      <c r="AD20" s="128">
        <f t="shared" si="15"/>
        <v>3.0955651081558675</v>
      </c>
      <c r="AE20" s="110">
        <f t="shared" si="16"/>
        <v>134.72330900964764</v>
      </c>
      <c r="AF20" s="28"/>
      <c r="AG20" s="38">
        <f t="shared" si="19"/>
        <v>250</v>
      </c>
      <c r="AH20" s="53"/>
    </row>
    <row r="21" spans="1:34" ht="19.5" customHeight="1">
      <c r="A21" s="25"/>
      <c r="B21" s="50">
        <f>'PVC-U-Normabmessungen'!B20</f>
        <v>315</v>
      </c>
      <c r="C21" s="93">
        <f>'PVC-U-Innenabmessungen'!M19</f>
        <v>296.60000000000002</v>
      </c>
      <c r="D21" s="105">
        <f t="shared" ref="D21:D31" si="20">PI()*(C21*C21)/4000000</f>
        <v>6.9092701655208436E-2</v>
      </c>
      <c r="E21" s="6"/>
      <c r="F21" s="101">
        <f t="shared" si="18"/>
        <v>1.5926325526551974</v>
      </c>
      <c r="G21" s="109">
        <f t="shared" si="0"/>
        <v>110.0392858069786</v>
      </c>
      <c r="H21" s="6"/>
      <c r="I21" s="101">
        <f t="shared" si="1"/>
        <v>1.9549001484797131</v>
      </c>
      <c r="J21" s="109">
        <f t="shared" si="2"/>
        <v>135.06933272463149</v>
      </c>
      <c r="K21" s="28"/>
      <c r="L21" s="101">
        <f t="shared" si="3"/>
        <v>2.2603465251669266</v>
      </c>
      <c r="M21" s="109">
        <f t="shared" si="4"/>
        <v>156.17344810074553</v>
      </c>
      <c r="N21" s="28"/>
      <c r="O21" s="101">
        <f t="shared" si="5"/>
        <v>2.5294701301316835</v>
      </c>
      <c r="P21" s="109">
        <f t="shared" si="6"/>
        <v>174.76792504694967</v>
      </c>
      <c r="Q21" s="112"/>
      <c r="R21" s="101">
        <f t="shared" si="7"/>
        <v>2.7727880092684671</v>
      </c>
      <c r="S21" s="109">
        <f t="shared" si="8"/>
        <v>191.57941467752551</v>
      </c>
      <c r="T21" s="112"/>
      <c r="U21" s="101">
        <f t="shared" si="9"/>
        <v>2.9965492845678932</v>
      </c>
      <c r="V21" s="109">
        <f t="shared" si="10"/>
        <v>207.03968571377774</v>
      </c>
      <c r="W21" s="112"/>
      <c r="X21" s="101">
        <f t="shared" si="11"/>
        <v>3.2048262756530401</v>
      </c>
      <c r="Y21" s="109">
        <f t="shared" si="12"/>
        <v>221.43010572046828</v>
      </c>
      <c r="Z21" s="112"/>
      <c r="AA21" s="101">
        <f t="shared" si="13"/>
        <v>3.4004479647325945</v>
      </c>
      <c r="AB21" s="109">
        <f t="shared" si="14"/>
        <v>234.94613672132988</v>
      </c>
      <c r="AC21" s="112"/>
      <c r="AD21" s="101">
        <f>-2*SQRT(8*9.81*($C21/4000)*AD$13/1000)*LOG((($R$9/1000)/(3.71*4*$C21/4000))+(2.51*1.3*0.000001/((4*$C21/4000)*SQRT(8*9.81*($C21/4000)*AD$13/1000))))</f>
        <v>3.585474305039428</v>
      </c>
      <c r="AE21" s="109">
        <f t="shared" si="16"/>
        <v>247.73010645050499</v>
      </c>
      <c r="AF21" s="28"/>
      <c r="AG21" s="34">
        <f t="shared" si="19"/>
        <v>315</v>
      </c>
      <c r="AH21" s="53"/>
    </row>
    <row r="22" spans="1:34" ht="19.5" customHeight="1">
      <c r="A22" s="25"/>
      <c r="B22" s="52">
        <f>'PVC-U-Normabmessungen'!B21</f>
        <v>355</v>
      </c>
      <c r="C22" s="66">
        <f>'PVC-U-Innenabmessungen'!M20</f>
        <v>334.2</v>
      </c>
      <c r="D22" s="106">
        <f t="shared" si="20"/>
        <v>8.7720838126522163E-2</v>
      </c>
      <c r="E22" s="6"/>
      <c r="F22" s="102">
        <f t="shared" si="18"/>
        <v>1.7182952478253011</v>
      </c>
      <c r="G22" s="110">
        <f t="shared" si="0"/>
        <v>150.73029928805551</v>
      </c>
      <c r="H22" s="28"/>
      <c r="I22" s="128">
        <f t="shared" si="1"/>
        <v>2.1088259448481796</v>
      </c>
      <c r="J22" s="110">
        <f t="shared" si="2"/>
        <v>184.98797934503733</v>
      </c>
      <c r="K22" s="28"/>
      <c r="L22" s="128">
        <f t="shared" si="3"/>
        <v>2.4380972097215703</v>
      </c>
      <c r="M22" s="110">
        <f t="shared" si="4"/>
        <v>213.87193067071124</v>
      </c>
      <c r="N22" s="28"/>
      <c r="O22" s="128">
        <f t="shared" si="5"/>
        <v>2.728209954352701</v>
      </c>
      <c r="P22" s="110">
        <f t="shared" si="6"/>
        <v>239.3208637809397</v>
      </c>
      <c r="Q22" s="112"/>
      <c r="R22" s="128">
        <f t="shared" si="7"/>
        <v>2.990502873853615</v>
      </c>
      <c r="S22" s="110">
        <f t="shared" si="8"/>
        <v>262.32941851421225</v>
      </c>
      <c r="T22" s="112"/>
      <c r="U22" s="128">
        <f t="shared" si="9"/>
        <v>3.2317131160331627</v>
      </c>
      <c r="V22" s="110">
        <f t="shared" si="10"/>
        <v>283.48858312290361</v>
      </c>
      <c r="W22" s="112"/>
      <c r="X22" s="128">
        <f t="shared" si="11"/>
        <v>3.4562309439973573</v>
      </c>
      <c r="Y22" s="110">
        <f t="shared" si="12"/>
        <v>303.18347516626909</v>
      </c>
      <c r="Z22" s="112"/>
      <c r="AA22" s="128">
        <f t="shared" si="13"/>
        <v>3.6671061676488828</v>
      </c>
      <c r="AB22" s="110">
        <f t="shared" si="14"/>
        <v>321.68162652509869</v>
      </c>
      <c r="AC22" s="112"/>
      <c r="AD22" s="128">
        <f t="shared" ref="AD22:AD31" si="21">-2*SQRT(8*9.81*($C22/4000)*AD$13/1000)*LOG((($R$9/1000)/(3.71*4*$C22/4000))+(2.51*1.3*0.000001/((4*$C22/4000)*SQRT(8*9.81*($C22/4000)*AD$13/1000))))</f>
        <v>3.8665595141872173</v>
      </c>
      <c r="AE22" s="110">
        <f t="shared" si="16"/>
        <v>339.17784125058108</v>
      </c>
      <c r="AF22" s="28"/>
      <c r="AG22" s="43">
        <f t="shared" si="19"/>
        <v>355</v>
      </c>
      <c r="AH22" s="53"/>
    </row>
    <row r="23" spans="1:34" ht="19.5" customHeight="1">
      <c r="A23" s="25"/>
      <c r="B23" s="50">
        <f>'PVC-U-Normabmessungen'!B22</f>
        <v>400</v>
      </c>
      <c r="C23" s="93">
        <f>'PVC-U-Innenabmessungen'!M21</f>
        <v>376.6</v>
      </c>
      <c r="D23" s="105">
        <f t="shared" si="20"/>
        <v>0.11139110514314142</v>
      </c>
      <c r="E23" s="6"/>
      <c r="F23" s="101">
        <f t="shared" si="18"/>
        <v>1.8534281606419631</v>
      </c>
      <c r="G23" s="109">
        <f t="shared" si="0"/>
        <v>206.45541111732811</v>
      </c>
      <c r="H23" s="6"/>
      <c r="I23" s="101">
        <f t="shared" si="1"/>
        <v>2.2743493251396076</v>
      </c>
      <c r="J23" s="109">
        <f t="shared" si="2"/>
        <v>253.34228480885878</v>
      </c>
      <c r="K23" s="28"/>
      <c r="L23" s="101">
        <f t="shared" si="3"/>
        <v>2.6292390108810206</v>
      </c>
      <c r="M23" s="109">
        <f t="shared" si="4"/>
        <v>292.87383910749691</v>
      </c>
      <c r="N23" s="28"/>
      <c r="O23" s="101">
        <f t="shared" si="5"/>
        <v>2.941921071830004</v>
      </c>
      <c r="P23" s="109">
        <f t="shared" si="6"/>
        <v>327.7038394350393</v>
      </c>
      <c r="Q23" s="112"/>
      <c r="R23" s="101">
        <f t="shared" si="7"/>
        <v>3.2246176466029</v>
      </c>
      <c r="S23" s="109">
        <f t="shared" si="8"/>
        <v>359.19372331917288</v>
      </c>
      <c r="T23" s="112"/>
      <c r="U23" s="101">
        <f t="shared" si="9"/>
        <v>3.4845906199543109</v>
      </c>
      <c r="V23" s="109">
        <f t="shared" si="10"/>
        <v>388.15240012813496</v>
      </c>
      <c r="W23" s="112"/>
      <c r="X23" s="101">
        <f t="shared" si="11"/>
        <v>3.7265721189994672</v>
      </c>
      <c r="Y23" s="109">
        <f t="shared" si="12"/>
        <v>415.10698673096897</v>
      </c>
      <c r="Z23" s="112"/>
      <c r="AA23" s="101">
        <f t="shared" si="13"/>
        <v>3.9538493972305715</v>
      </c>
      <c r="AB23" s="109">
        <f t="shared" si="14"/>
        <v>440.42365392705688</v>
      </c>
      <c r="AC23" s="112"/>
      <c r="AD23" s="101">
        <f t="shared" si="21"/>
        <v>4.1688160541185253</v>
      </c>
      <c r="AE23" s="109">
        <f t="shared" si="16"/>
        <v>464.36902740673258</v>
      </c>
      <c r="AF23" s="28"/>
      <c r="AG23" s="34">
        <f t="shared" si="19"/>
        <v>400</v>
      </c>
      <c r="AH23" s="53"/>
    </row>
    <row r="24" spans="1:34" ht="19.5" customHeight="1">
      <c r="A24" s="25"/>
      <c r="B24" s="52">
        <f>'PVC-U-Normabmessungen'!B23</f>
        <v>450</v>
      </c>
      <c r="C24" s="66">
        <f>'PVC-U-Innenabmessungen'!M22</f>
        <v>423.6</v>
      </c>
      <c r="D24" s="106">
        <f t="shared" si="20"/>
        <v>0.14092945882962141</v>
      </c>
      <c r="E24" s="6"/>
      <c r="F24" s="102">
        <f t="shared" si="18"/>
        <v>1.9963047379182188</v>
      </c>
      <c r="G24" s="110">
        <f t="shared" si="0"/>
        <v>281.33814637382375</v>
      </c>
      <c r="H24" s="28"/>
      <c r="I24" s="128">
        <f t="shared" si="1"/>
        <v>2.4493554412879806</v>
      </c>
      <c r="J24" s="110">
        <f t="shared" si="2"/>
        <v>345.18633682210367</v>
      </c>
      <c r="K24" s="28"/>
      <c r="L24" s="128">
        <f t="shared" si="3"/>
        <v>2.8313297608276549</v>
      </c>
      <c r="M24" s="110">
        <f t="shared" si="4"/>
        <v>399.01777096164284</v>
      </c>
      <c r="N24" s="28"/>
      <c r="O24" s="128">
        <f t="shared" si="5"/>
        <v>3.1678729538678225</v>
      </c>
      <c r="P24" s="110">
        <f t="shared" si="6"/>
        <v>446.44662102958642</v>
      </c>
      <c r="Q24" s="112"/>
      <c r="R24" s="128">
        <f t="shared" si="7"/>
        <v>3.4721411084871381</v>
      </c>
      <c r="S24" s="110">
        <f t="shared" si="8"/>
        <v>489.32696739917412</v>
      </c>
      <c r="T24" s="112"/>
      <c r="U24" s="128">
        <f t="shared" si="9"/>
        <v>3.7519508527873495</v>
      </c>
      <c r="V24" s="110">
        <f t="shared" si="10"/>
        <v>528.76040323865766</v>
      </c>
      <c r="W24" s="112"/>
      <c r="X24" s="128">
        <f t="shared" si="11"/>
        <v>4.0123957303861797</v>
      </c>
      <c r="Y24" s="110">
        <f t="shared" si="12"/>
        <v>565.46475889360784</v>
      </c>
      <c r="Z24" s="112"/>
      <c r="AA24" s="128">
        <f t="shared" si="13"/>
        <v>4.2570140204499216</v>
      </c>
      <c r="AB24" s="110">
        <f t="shared" si="14"/>
        <v>599.93868213211829</v>
      </c>
      <c r="AC24" s="112"/>
      <c r="AD24" s="128">
        <f t="shared" si="21"/>
        <v>4.4883820842565534</v>
      </c>
      <c r="AE24" s="110">
        <f t="shared" si="16"/>
        <v>632.5452581548443</v>
      </c>
      <c r="AF24" s="28"/>
      <c r="AG24" s="43">
        <f t="shared" si="19"/>
        <v>450</v>
      </c>
      <c r="AH24" s="53"/>
    </row>
    <row r="25" spans="1:34" ht="19.5" customHeight="1">
      <c r="A25" s="25"/>
      <c r="B25" s="50">
        <f>'PVC-U-Normabmessungen'!B24</f>
        <v>500</v>
      </c>
      <c r="C25" s="93">
        <f>'PVC-U-Innenabmessungen'!M23</f>
        <v>470.8</v>
      </c>
      <c r="D25" s="105">
        <f t="shared" si="20"/>
        <v>0.1740855763681958</v>
      </c>
      <c r="E25" s="6"/>
      <c r="F25" s="101">
        <f t="shared" si="18"/>
        <v>2.133530964075963</v>
      </c>
      <c r="G25" s="109">
        <f t="shared" si="0"/>
        <v>371.4169675805565</v>
      </c>
      <c r="H25" s="6"/>
      <c r="I25" s="101">
        <f t="shared" si="1"/>
        <v>2.617438622669749</v>
      </c>
      <c r="J25" s="109">
        <f t="shared" si="2"/>
        <v>455.65831123583985</v>
      </c>
      <c r="K25" s="28"/>
      <c r="L25" s="101">
        <f t="shared" si="3"/>
        <v>3.0254249884698958</v>
      </c>
      <c r="M25" s="109">
        <f t="shared" si="4"/>
        <v>526.68285287652395</v>
      </c>
      <c r="N25" s="28"/>
      <c r="O25" s="101">
        <f t="shared" si="5"/>
        <v>3.3848844716366595</v>
      </c>
      <c r="P25" s="109">
        <f t="shared" si="6"/>
        <v>589.25956418462374</v>
      </c>
      <c r="Q25" s="112"/>
      <c r="R25" s="101">
        <f t="shared" si="7"/>
        <v>3.7098700784784455</v>
      </c>
      <c r="S25" s="109">
        <f t="shared" si="8"/>
        <v>645.83487086304388</v>
      </c>
      <c r="T25" s="112"/>
      <c r="U25" s="101">
        <f t="shared" si="9"/>
        <v>4.0087311909456673</v>
      </c>
      <c r="V25" s="109">
        <f t="shared" si="10"/>
        <v>697.86227988094049</v>
      </c>
      <c r="W25" s="112"/>
      <c r="X25" s="101">
        <f t="shared" si="11"/>
        <v>4.2869084457726876</v>
      </c>
      <c r="Y25" s="109">
        <f t="shared" si="12"/>
        <v>746.28892762002477</v>
      </c>
      <c r="Z25" s="112"/>
      <c r="AA25" s="101">
        <f t="shared" si="13"/>
        <v>4.5481812008019995</v>
      </c>
      <c r="AB25" s="109">
        <f t="shared" si="14"/>
        <v>791.77274576860896</v>
      </c>
      <c r="AC25" s="112"/>
      <c r="AD25" s="101">
        <f t="shared" si="21"/>
        <v>4.7953013379330836</v>
      </c>
      <c r="AE25" s="109">
        <f t="shared" si="16"/>
        <v>834.79279727326127</v>
      </c>
      <c r="AF25" s="28"/>
      <c r="AG25" s="34">
        <f t="shared" si="19"/>
        <v>500</v>
      </c>
      <c r="AH25" s="53"/>
    </row>
    <row r="26" spans="1:34" ht="19.5" customHeight="1">
      <c r="A26" s="25"/>
      <c r="B26" s="123">
        <f>'PVC-U-Normabmessungen'!B25</f>
        <v>630</v>
      </c>
      <c r="C26" s="66">
        <f>'PVC-U-Innenabmessungen'!M24</f>
        <v>593.20000000000005</v>
      </c>
      <c r="D26" s="106">
        <f t="shared" si="20"/>
        <v>0.27637080662083374</v>
      </c>
      <c r="E26" s="6"/>
      <c r="F26" s="102">
        <f t="shared" si="18"/>
        <v>2.4657415126328073</v>
      </c>
      <c r="G26" s="110">
        <f t="shared" si="0"/>
        <v>681.45897076480367</v>
      </c>
      <c r="H26" s="28"/>
      <c r="I26" s="128">
        <f t="shared" si="1"/>
        <v>3.0243444667768444</v>
      </c>
      <c r="J26" s="110">
        <f t="shared" si="2"/>
        <v>835.84051978237187</v>
      </c>
      <c r="K26" s="28"/>
      <c r="L26" s="128">
        <f t="shared" si="3"/>
        <v>3.495298652570741</v>
      </c>
      <c r="M26" s="110">
        <f t="shared" si="4"/>
        <v>965.99850799168894</v>
      </c>
      <c r="N26" s="28"/>
      <c r="O26" s="128">
        <f t="shared" si="5"/>
        <v>3.9102322952263884</v>
      </c>
      <c r="P26" s="110">
        <f t="shared" si="6"/>
        <v>1080.674053506551</v>
      </c>
      <c r="Q26" s="112"/>
      <c r="R26" s="128">
        <f t="shared" si="7"/>
        <v>4.2853694399341027</v>
      </c>
      <c r="S26" s="110">
        <f t="shared" si="8"/>
        <v>1184.3510087828586</v>
      </c>
      <c r="T26" s="112"/>
      <c r="U26" s="128">
        <f t="shared" si="9"/>
        <v>4.6303490480707445</v>
      </c>
      <c r="V26" s="110">
        <f t="shared" si="10"/>
        <v>1279.6933013513215</v>
      </c>
      <c r="W26" s="112"/>
      <c r="X26" s="128">
        <f t="shared" si="11"/>
        <v>4.9514519361571026</v>
      </c>
      <c r="Y26" s="110">
        <f t="shared" si="12"/>
        <v>1368.4367655400274</v>
      </c>
      <c r="Z26" s="112"/>
      <c r="AA26" s="128">
        <f t="shared" si="13"/>
        <v>5.2530410261045537</v>
      </c>
      <c r="AB26" s="110">
        <f t="shared" si="14"/>
        <v>1451.7871855968476</v>
      </c>
      <c r="AC26" s="112"/>
      <c r="AD26" s="128">
        <f t="shared" si="21"/>
        <v>5.5382930742706558</v>
      </c>
      <c r="AE26" s="110">
        <f t="shared" si="16"/>
        <v>1530.6225242387582</v>
      </c>
      <c r="AF26" s="28"/>
      <c r="AG26" s="87">
        <f t="shared" si="19"/>
        <v>630</v>
      </c>
      <c r="AH26" s="53"/>
    </row>
    <row r="27" spans="1:34" ht="19.5" customHeight="1">
      <c r="A27" s="25"/>
      <c r="B27" s="50">
        <f>'PVC-U-Normabmessungen'!B26</f>
        <v>710</v>
      </c>
      <c r="C27" s="93">
        <f>'PVC-U-Innenabmessungen'!M25</f>
        <v>668.4</v>
      </c>
      <c r="D27" s="105">
        <f t="shared" si="20"/>
        <v>0.35088335250608865</v>
      </c>
      <c r="E27" s="6"/>
      <c r="F27" s="101">
        <f t="shared" si="18"/>
        <v>2.6561228096276732</v>
      </c>
      <c r="G27" s="109">
        <f t="shared" si="0"/>
        <v>931.98927611004945</v>
      </c>
      <c r="H27" s="6"/>
      <c r="I27" s="101">
        <f t="shared" si="1"/>
        <v>3.2575286091706888</v>
      </c>
      <c r="J27" s="109">
        <f t="shared" si="2"/>
        <v>1143.0125592703075</v>
      </c>
      <c r="K27" s="28"/>
      <c r="L27" s="101">
        <f t="shared" si="3"/>
        <v>3.7645657043290979</v>
      </c>
      <c r="M27" s="109">
        <f t="shared" si="4"/>
        <v>1320.9234350644388</v>
      </c>
      <c r="N27" s="28"/>
      <c r="O27" s="101">
        <f t="shared" si="5"/>
        <v>4.211288256151156</v>
      </c>
      <c r="P27" s="109">
        <f t="shared" si="6"/>
        <v>1477.6709416878375</v>
      </c>
      <c r="Q27" s="112"/>
      <c r="R27" s="101">
        <f t="shared" si="7"/>
        <v>4.6151643217687335</v>
      </c>
      <c r="S27" s="109">
        <f t="shared" si="8"/>
        <v>1619.384329588702</v>
      </c>
      <c r="T27" s="112"/>
      <c r="U27" s="101">
        <f t="shared" si="9"/>
        <v>4.9865718057609287</v>
      </c>
      <c r="V27" s="109">
        <f t="shared" si="10"/>
        <v>1749.7050327177351</v>
      </c>
      <c r="W27" s="112"/>
      <c r="X27" s="101">
        <f t="shared" si="11"/>
        <v>5.3322729615642759</v>
      </c>
      <c r="Y27" s="109">
        <f t="shared" si="12"/>
        <v>1871.0058132312431</v>
      </c>
      <c r="Z27" s="112"/>
      <c r="AA27" s="101">
        <f t="shared" si="13"/>
        <v>5.6569651053529855</v>
      </c>
      <c r="AB27" s="109">
        <f t="shared" si="14"/>
        <v>1984.9348811762147</v>
      </c>
      <c r="AC27" s="112"/>
      <c r="AD27" s="101">
        <f t="shared" si="21"/>
        <v>5.9640684566753039</v>
      </c>
      <c r="AE27" s="109">
        <f t="shared" si="16"/>
        <v>2092.6923346540448</v>
      </c>
      <c r="AF27" s="28"/>
      <c r="AG27" s="34">
        <f t="shared" si="19"/>
        <v>710</v>
      </c>
      <c r="AH27" s="53"/>
    </row>
    <row r="28" spans="1:34" ht="19.5" customHeight="1">
      <c r="A28" s="25"/>
      <c r="B28" s="52">
        <f>'PVC-U-Normabmessungen'!B27</f>
        <v>800</v>
      </c>
      <c r="C28" s="66">
        <f>'PVC-U-Innenabmessungen'!M26</f>
        <v>753.2</v>
      </c>
      <c r="D28" s="106">
        <f t="shared" si="20"/>
        <v>0.44556442057256568</v>
      </c>
      <c r="E28" s="6"/>
      <c r="F28" s="102">
        <f t="shared" si="18"/>
        <v>2.8606822107971119</v>
      </c>
      <c r="G28" s="110">
        <f t="shared" si="0"/>
        <v>1274.6182116960613</v>
      </c>
      <c r="H28" s="28"/>
      <c r="I28" s="128">
        <f t="shared" si="1"/>
        <v>3.5080765187185916</v>
      </c>
      <c r="J28" s="110">
        <f t="shared" si="2"/>
        <v>1563.0740813870727</v>
      </c>
      <c r="K28" s="28"/>
      <c r="L28" s="128">
        <f t="shared" si="3"/>
        <v>4.0538822312398315</v>
      </c>
      <c r="M28" s="110">
        <f t="shared" si="4"/>
        <v>1806.2656874317952</v>
      </c>
      <c r="N28" s="28"/>
      <c r="O28" s="128">
        <f t="shared" si="5"/>
        <v>4.5347598844647949</v>
      </c>
      <c r="P28" s="110">
        <f t="shared" si="6"/>
        <v>2020.5276603572711</v>
      </c>
      <c r="Q28" s="112"/>
      <c r="R28" s="128">
        <f t="shared" si="7"/>
        <v>4.9695140937780495</v>
      </c>
      <c r="S28" s="110">
        <f t="shared" si="8"/>
        <v>2214.2386677214154</v>
      </c>
      <c r="T28" s="112"/>
      <c r="U28" s="128">
        <f t="shared" si="9"/>
        <v>5.3693166860740531</v>
      </c>
      <c r="V28" s="110">
        <f t="shared" si="10"/>
        <v>2392.3764781011937</v>
      </c>
      <c r="W28" s="112"/>
      <c r="X28" s="128">
        <f t="shared" si="11"/>
        <v>5.7414471747327056</v>
      </c>
      <c r="Y28" s="110">
        <f t="shared" si="12"/>
        <v>2558.1845836577722</v>
      </c>
      <c r="Z28" s="112"/>
      <c r="AA28" s="128">
        <f t="shared" si="13"/>
        <v>6.0909621535228071</v>
      </c>
      <c r="AB28" s="110">
        <f t="shared" si="14"/>
        <v>2713.9160226638164</v>
      </c>
      <c r="AC28" s="112"/>
      <c r="AD28" s="128">
        <f t="shared" si="21"/>
        <v>6.4215434229114443</v>
      </c>
      <c r="AE28" s="110">
        <f t="shared" si="16"/>
        <v>2861.2112744111078</v>
      </c>
      <c r="AF28" s="28"/>
      <c r="AG28" s="43">
        <f t="shared" si="19"/>
        <v>800</v>
      </c>
      <c r="AH28" s="53"/>
    </row>
    <row r="29" spans="1:34" ht="19.5" hidden="1" customHeight="1" outlineLevel="1">
      <c r="A29" s="25"/>
      <c r="B29" s="50">
        <f>'PVC-U-Normabmessungen'!B28</f>
        <v>900</v>
      </c>
      <c r="C29" s="93" t="str">
        <f>'PVC-U-Innenabmessungen'!S27</f>
        <v>-</v>
      </c>
      <c r="D29" s="105" t="e">
        <f t="shared" si="20"/>
        <v>#VALUE!</v>
      </c>
      <c r="E29" s="6"/>
      <c r="F29" s="101" t="e">
        <f t="shared" si="18"/>
        <v>#VALUE!</v>
      </c>
      <c r="G29" s="109" t="e">
        <f t="shared" si="0"/>
        <v>#VALUE!</v>
      </c>
      <c r="H29" s="6"/>
      <c r="I29" s="101" t="e">
        <f t="shared" si="1"/>
        <v>#VALUE!</v>
      </c>
      <c r="J29" s="109" t="e">
        <f t="shared" si="2"/>
        <v>#VALUE!</v>
      </c>
      <c r="K29" s="28"/>
      <c r="L29" s="101" t="e">
        <f t="shared" si="3"/>
        <v>#VALUE!</v>
      </c>
      <c r="M29" s="109" t="e">
        <f t="shared" si="4"/>
        <v>#VALUE!</v>
      </c>
      <c r="N29" s="28"/>
      <c r="O29" s="101" t="e">
        <f t="shared" si="5"/>
        <v>#VALUE!</v>
      </c>
      <c r="P29" s="109" t="e">
        <f t="shared" si="6"/>
        <v>#VALUE!</v>
      </c>
      <c r="Q29" s="112"/>
      <c r="R29" s="101" t="e">
        <f t="shared" si="7"/>
        <v>#VALUE!</v>
      </c>
      <c r="S29" s="109" t="e">
        <f t="shared" si="8"/>
        <v>#VALUE!</v>
      </c>
      <c r="T29" s="112"/>
      <c r="U29" s="101" t="e">
        <f t="shared" si="9"/>
        <v>#VALUE!</v>
      </c>
      <c r="V29" s="109" t="e">
        <f t="shared" si="10"/>
        <v>#VALUE!</v>
      </c>
      <c r="W29" s="112"/>
      <c r="X29" s="101" t="e">
        <f t="shared" si="11"/>
        <v>#VALUE!</v>
      </c>
      <c r="Y29" s="109" t="e">
        <f t="shared" si="12"/>
        <v>#VALUE!</v>
      </c>
      <c r="Z29" s="112"/>
      <c r="AA29" s="101" t="e">
        <f t="shared" si="13"/>
        <v>#VALUE!</v>
      </c>
      <c r="AB29" s="109" t="e">
        <f t="shared" si="14"/>
        <v>#VALUE!</v>
      </c>
      <c r="AC29" s="112"/>
      <c r="AD29" s="101" t="e">
        <f t="shared" si="21"/>
        <v>#VALUE!</v>
      </c>
      <c r="AE29" s="109" t="e">
        <f t="shared" si="16"/>
        <v>#VALUE!</v>
      </c>
      <c r="AF29" s="28"/>
      <c r="AG29" s="34">
        <f t="shared" si="19"/>
        <v>900</v>
      </c>
      <c r="AH29" s="53"/>
    </row>
    <row r="30" spans="1:34" ht="19.5" hidden="1" customHeight="1" outlineLevel="1">
      <c r="A30" s="25"/>
      <c r="B30" s="123">
        <f>'PVC-U-Normabmessungen'!B29</f>
        <v>1000</v>
      </c>
      <c r="C30" s="66" t="str">
        <f>'PVC-U-Innenabmessungen'!S28</f>
        <v>-</v>
      </c>
      <c r="D30" s="106" t="e">
        <f t="shared" si="20"/>
        <v>#VALUE!</v>
      </c>
      <c r="E30" s="6"/>
      <c r="F30" s="102" t="e">
        <f t="shared" si="18"/>
        <v>#VALUE!</v>
      </c>
      <c r="G30" s="110" t="e">
        <f t="shared" si="0"/>
        <v>#VALUE!</v>
      </c>
      <c r="H30" s="28"/>
      <c r="I30" s="128" t="e">
        <f t="shared" si="1"/>
        <v>#VALUE!</v>
      </c>
      <c r="J30" s="110" t="e">
        <f t="shared" si="2"/>
        <v>#VALUE!</v>
      </c>
      <c r="K30" s="28"/>
      <c r="L30" s="128" t="e">
        <f t="shared" si="3"/>
        <v>#VALUE!</v>
      </c>
      <c r="M30" s="110" t="e">
        <f t="shared" si="4"/>
        <v>#VALUE!</v>
      </c>
      <c r="N30" s="28"/>
      <c r="O30" s="128" t="e">
        <f t="shared" si="5"/>
        <v>#VALUE!</v>
      </c>
      <c r="P30" s="110" t="e">
        <f t="shared" si="6"/>
        <v>#VALUE!</v>
      </c>
      <c r="Q30" s="112"/>
      <c r="R30" s="128" t="e">
        <f t="shared" si="7"/>
        <v>#VALUE!</v>
      </c>
      <c r="S30" s="110" t="e">
        <f t="shared" si="8"/>
        <v>#VALUE!</v>
      </c>
      <c r="T30" s="112"/>
      <c r="U30" s="128" t="e">
        <f t="shared" si="9"/>
        <v>#VALUE!</v>
      </c>
      <c r="V30" s="110" t="e">
        <f t="shared" si="10"/>
        <v>#VALUE!</v>
      </c>
      <c r="W30" s="112"/>
      <c r="X30" s="128" t="e">
        <f t="shared" si="11"/>
        <v>#VALUE!</v>
      </c>
      <c r="Y30" s="110" t="e">
        <f t="shared" si="12"/>
        <v>#VALUE!</v>
      </c>
      <c r="Z30" s="112"/>
      <c r="AA30" s="128" t="e">
        <f t="shared" si="13"/>
        <v>#VALUE!</v>
      </c>
      <c r="AB30" s="110" t="e">
        <f t="shared" si="14"/>
        <v>#VALUE!</v>
      </c>
      <c r="AC30" s="112"/>
      <c r="AD30" s="128" t="e">
        <f t="shared" si="21"/>
        <v>#VALUE!</v>
      </c>
      <c r="AE30" s="110" t="e">
        <f t="shared" si="16"/>
        <v>#VALUE!</v>
      </c>
      <c r="AF30" s="28"/>
      <c r="AG30" s="87">
        <f t="shared" si="19"/>
        <v>1000</v>
      </c>
      <c r="AH30" s="53"/>
    </row>
    <row r="31" spans="1:34" ht="19.5" hidden="1" customHeight="1" outlineLevel="1" thickBot="1">
      <c r="A31" s="25"/>
      <c r="B31" s="124">
        <f>'PVC-U-Normabmessungen'!B30</f>
        <v>1200</v>
      </c>
      <c r="C31" s="98" t="str">
        <f>'PVC-U-Innenabmessungen'!S29</f>
        <v>-</v>
      </c>
      <c r="D31" s="107" t="e">
        <f t="shared" si="20"/>
        <v>#VALUE!</v>
      </c>
      <c r="E31" s="6"/>
      <c r="F31" s="103" t="e">
        <f t="shared" si="18"/>
        <v>#VALUE!</v>
      </c>
      <c r="G31" s="111" t="e">
        <f t="shared" si="0"/>
        <v>#VALUE!</v>
      </c>
      <c r="H31" s="6"/>
      <c r="I31" s="103" t="e">
        <f t="shared" si="1"/>
        <v>#VALUE!</v>
      </c>
      <c r="J31" s="111" t="e">
        <f t="shared" si="2"/>
        <v>#VALUE!</v>
      </c>
      <c r="K31" s="28"/>
      <c r="L31" s="103" t="e">
        <f t="shared" si="3"/>
        <v>#VALUE!</v>
      </c>
      <c r="M31" s="111" t="e">
        <f t="shared" si="4"/>
        <v>#VALUE!</v>
      </c>
      <c r="N31" s="28"/>
      <c r="O31" s="103" t="e">
        <f t="shared" si="5"/>
        <v>#VALUE!</v>
      </c>
      <c r="P31" s="111" t="e">
        <f t="shared" si="6"/>
        <v>#VALUE!</v>
      </c>
      <c r="Q31" s="112"/>
      <c r="R31" s="103" t="e">
        <f t="shared" si="7"/>
        <v>#VALUE!</v>
      </c>
      <c r="S31" s="111" t="e">
        <f t="shared" si="8"/>
        <v>#VALUE!</v>
      </c>
      <c r="T31" s="112"/>
      <c r="U31" s="103" t="e">
        <f t="shared" si="9"/>
        <v>#VALUE!</v>
      </c>
      <c r="V31" s="111" t="e">
        <f t="shared" si="10"/>
        <v>#VALUE!</v>
      </c>
      <c r="W31" s="112"/>
      <c r="X31" s="103" t="e">
        <f t="shared" si="11"/>
        <v>#VALUE!</v>
      </c>
      <c r="Y31" s="111" t="e">
        <f t="shared" si="12"/>
        <v>#VALUE!</v>
      </c>
      <c r="Z31" s="112"/>
      <c r="AA31" s="103" t="e">
        <f t="shared" si="13"/>
        <v>#VALUE!</v>
      </c>
      <c r="AB31" s="111" t="e">
        <f t="shared" si="14"/>
        <v>#VALUE!</v>
      </c>
      <c r="AC31" s="112"/>
      <c r="AD31" s="103" t="e">
        <f t="shared" si="21"/>
        <v>#VALUE!</v>
      </c>
      <c r="AE31" s="111" t="e">
        <f t="shared" si="16"/>
        <v>#VALUE!</v>
      </c>
      <c r="AF31" s="28"/>
      <c r="AG31" s="97">
        <f t="shared" si="19"/>
        <v>1200</v>
      </c>
      <c r="AH31" s="53"/>
    </row>
    <row r="32" spans="1:34" collapsed="1">
      <c r="A32" s="46"/>
      <c r="B32" s="13"/>
      <c r="C32" s="13"/>
      <c r="D32" s="13"/>
      <c r="E32" s="47"/>
      <c r="F32" s="65"/>
      <c r="G32" s="55"/>
      <c r="H32" s="56"/>
      <c r="I32" s="56"/>
      <c r="J32" s="55"/>
      <c r="K32" s="56"/>
      <c r="L32" s="56"/>
      <c r="M32" s="56"/>
      <c r="N32" s="56"/>
      <c r="O32" s="56"/>
      <c r="P32" s="55"/>
      <c r="Q32" s="55"/>
      <c r="R32" s="65" t="s">
        <v>18</v>
      </c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47"/>
      <c r="AG32" s="47"/>
      <c r="AH32" s="48"/>
    </row>
    <row r="33" spans="2:29">
      <c r="B33" s="49" t="s">
        <v>67</v>
      </c>
      <c r="C33" s="49"/>
      <c r="D33" s="49"/>
      <c r="AC33" s="112"/>
    </row>
  </sheetData>
  <mergeCells count="3">
    <mergeCell ref="H1:AD1"/>
    <mergeCell ref="H2:AD4"/>
    <mergeCell ref="U9:AD9"/>
  </mergeCells>
  <pageMargins left="0.79000000000000015" right="0.79000000000000015" top="0.39000000000000007" bottom="0.39000000000000007" header="0.2" footer="0.24000000000000002"/>
  <pageSetup paperSize="9" scale="80" orientation="landscape" r:id="rId1"/>
  <headerFooter>
    <oddFooter xml:space="preserve">&amp;CGeschäftsstelle VKR  Schachenallee 29C CH-5000 Aarau
Tel. +41 (0)62 834 00 60 www.vkr.ch  info@vkr.ch
&amp;R
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88EAC-3CD7-4CF7-92E7-9AE47FCFE113}">
  <sheetPr>
    <tabColor theme="5" tint="0.59999389629810485"/>
  </sheetPr>
  <dimension ref="A1:AH33"/>
  <sheetViews>
    <sheetView showGridLines="0" view="pageBreakPreview" zoomScale="110" zoomScaleNormal="100" zoomScaleSheetLayoutView="110" zoomScalePageLayoutView="120" workbookViewId="0">
      <selection activeCell="U9" sqref="U9:AD9"/>
    </sheetView>
  </sheetViews>
  <sheetFormatPr baseColWidth="10" defaultRowHeight="12.7" outlineLevelRow="1"/>
  <cols>
    <col min="1" max="1" width="1.29296875" customWidth="1"/>
    <col min="2" max="2" width="5.87890625" customWidth="1"/>
    <col min="3" max="3" width="6.9375" bestFit="1" customWidth="1"/>
    <col min="4" max="4" width="6.76171875" bestFit="1" customWidth="1"/>
    <col min="5" max="5" width="2.703125" customWidth="1"/>
    <col min="6" max="6" width="6.3515625" bestFit="1" customWidth="1"/>
    <col min="7" max="7" width="6.29296875" bestFit="1" customWidth="1"/>
    <col min="8" max="8" width="1.703125" customWidth="1"/>
    <col min="9" max="9" width="6.3515625" bestFit="1" customWidth="1"/>
    <col min="10" max="10" width="6.29296875" bestFit="1" customWidth="1"/>
    <col min="11" max="11" width="1.703125" customWidth="1"/>
    <col min="12" max="12" width="6.3515625" bestFit="1" customWidth="1"/>
    <col min="13" max="13" width="6.29296875" bestFit="1" customWidth="1"/>
    <col min="14" max="14" width="1.703125" customWidth="1"/>
    <col min="15" max="15" width="6.3515625" bestFit="1" customWidth="1"/>
    <col min="16" max="16" width="6.29296875" bestFit="1" customWidth="1"/>
    <col min="17" max="17" width="1.703125" customWidth="1"/>
    <col min="18" max="18" width="6.3515625" bestFit="1" customWidth="1"/>
    <col min="19" max="19" width="6.29296875" bestFit="1" customWidth="1"/>
    <col min="20" max="20" width="1.703125" customWidth="1"/>
    <col min="21" max="21" width="6.3515625" bestFit="1" customWidth="1"/>
    <col min="22" max="22" width="6.29296875" bestFit="1" customWidth="1"/>
    <col min="23" max="23" width="1.703125" customWidth="1"/>
    <col min="24" max="24" width="6.3515625" bestFit="1" customWidth="1"/>
    <col min="25" max="25" width="6.29296875" bestFit="1" customWidth="1"/>
    <col min="26" max="26" width="1.703125" customWidth="1"/>
    <col min="27" max="27" width="6.3515625" bestFit="1" customWidth="1"/>
    <col min="28" max="28" width="6.29296875" bestFit="1" customWidth="1"/>
    <col min="29" max="29" width="1.703125" customWidth="1"/>
    <col min="30" max="30" width="6.3515625" bestFit="1" customWidth="1"/>
    <col min="31" max="31" width="6.29296875" bestFit="1" customWidth="1"/>
    <col min="32" max="32" width="1.703125" customWidth="1"/>
    <col min="33" max="33" width="5.64453125" customWidth="1"/>
    <col min="34" max="34" width="1.46875" customWidth="1"/>
    <col min="35" max="35" width="0.9375" customWidth="1"/>
  </cols>
  <sheetData>
    <row r="1" spans="1:34" s="3" customFormat="1" ht="18" customHeight="1">
      <c r="A1" s="1"/>
      <c r="B1" s="2"/>
      <c r="C1" s="2"/>
      <c r="D1" s="2"/>
      <c r="E1" s="2"/>
      <c r="F1" s="2"/>
      <c r="G1" s="218"/>
      <c r="H1" s="236" t="s">
        <v>42</v>
      </c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  <c r="AA1" s="236"/>
      <c r="AB1" s="236"/>
      <c r="AC1" s="236"/>
      <c r="AD1" s="236"/>
      <c r="AE1" s="218"/>
      <c r="AF1" s="218"/>
      <c r="AG1" s="71" t="s">
        <v>101</v>
      </c>
      <c r="AH1" s="69"/>
    </row>
    <row r="2" spans="1:34" s="3" customFormat="1" ht="18" customHeight="1">
      <c r="A2" s="4"/>
      <c r="B2" s="5"/>
      <c r="C2" s="5"/>
      <c r="D2" s="5"/>
      <c r="E2" s="5"/>
      <c r="F2" s="5"/>
      <c r="G2" s="219"/>
      <c r="H2" s="237" t="s">
        <v>41</v>
      </c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19"/>
      <c r="AF2" s="219"/>
      <c r="AH2" s="70"/>
    </row>
    <row r="3" spans="1:34" s="3" customFormat="1" ht="18" customHeight="1">
      <c r="A3" s="4"/>
      <c r="B3" s="5"/>
      <c r="C3" s="5"/>
      <c r="D3" s="5"/>
      <c r="E3" s="5"/>
      <c r="F3" s="5"/>
      <c r="G3" s="219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19"/>
      <c r="AF3" s="219"/>
      <c r="AH3" s="70"/>
    </row>
    <row r="4" spans="1:34" s="3" customFormat="1" ht="18" customHeight="1">
      <c r="A4" s="4"/>
      <c r="B4" s="5"/>
      <c r="C4" s="5"/>
      <c r="D4" s="5"/>
      <c r="E4" s="5"/>
      <c r="F4" s="5"/>
      <c r="G4" s="219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19"/>
      <c r="AF4" s="219"/>
      <c r="AH4" s="70"/>
    </row>
    <row r="5" spans="1:34" s="3" customFormat="1" ht="18" customHeight="1">
      <c r="A5" s="4"/>
      <c r="B5" s="8" t="s">
        <v>7</v>
      </c>
      <c r="C5" s="8"/>
      <c r="D5" s="8"/>
      <c r="E5" s="8"/>
      <c r="F5" s="8"/>
      <c r="G5" s="8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19"/>
      <c r="AF5" s="219"/>
      <c r="AH5" s="70"/>
    </row>
    <row r="6" spans="1:34" s="3" customFormat="1" ht="18" customHeight="1">
      <c r="A6" s="4"/>
      <c r="B6" s="10" t="s">
        <v>8</v>
      </c>
      <c r="C6" s="10"/>
      <c r="D6" s="10"/>
      <c r="E6" s="10"/>
      <c r="F6" s="10"/>
      <c r="G6" s="10"/>
      <c r="H6" s="10"/>
      <c r="I6" s="10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H6" s="70"/>
    </row>
    <row r="7" spans="1:34" s="3" customFormat="1" ht="8.25" customHeight="1">
      <c r="A7" s="11"/>
      <c r="B7" s="12"/>
      <c r="C7" s="12"/>
      <c r="D7" s="12"/>
      <c r="E7" s="12"/>
      <c r="F7" s="12"/>
      <c r="G7" s="12"/>
      <c r="H7" s="12"/>
      <c r="I7" s="12"/>
      <c r="J7" s="13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59"/>
    </row>
    <row r="8" spans="1:34" s="3" customFormat="1" ht="9" customHeight="1"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/>
    </row>
    <row r="9" spans="1:34" ht="18.350000000000001">
      <c r="A9" s="120"/>
      <c r="B9" s="134" t="s">
        <v>20</v>
      </c>
      <c r="C9" s="220"/>
      <c r="D9" s="220"/>
      <c r="E9" s="220"/>
      <c r="F9" s="220"/>
      <c r="G9" s="220"/>
      <c r="H9" s="220"/>
      <c r="I9" s="220"/>
      <c r="J9" s="220"/>
      <c r="K9" s="220"/>
      <c r="L9" s="136" t="s">
        <v>24</v>
      </c>
      <c r="M9" s="220"/>
      <c r="N9" s="220"/>
      <c r="O9" s="220"/>
      <c r="P9" s="137" t="s">
        <v>21</v>
      </c>
      <c r="Q9" s="220"/>
      <c r="R9" s="135">
        <v>0.5</v>
      </c>
      <c r="S9" s="136" t="s">
        <v>19</v>
      </c>
      <c r="T9" s="220"/>
      <c r="U9" s="302" t="s">
        <v>105</v>
      </c>
      <c r="V9" s="303"/>
      <c r="W9" s="303"/>
      <c r="X9" s="303"/>
      <c r="Y9" s="303"/>
      <c r="Z9" s="303"/>
      <c r="AA9" s="303"/>
      <c r="AB9" s="303"/>
      <c r="AC9" s="303"/>
      <c r="AD9" s="304"/>
      <c r="AE9" s="220"/>
      <c r="AF9" s="139" t="s">
        <v>40</v>
      </c>
      <c r="AG9" s="217"/>
      <c r="AH9" s="16"/>
    </row>
    <row r="10" spans="1:34" ht="12.75" customHeight="1">
      <c r="H10" s="18"/>
      <c r="I10" s="18"/>
      <c r="J10" s="18"/>
      <c r="K10" s="18"/>
      <c r="L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</row>
    <row r="11" spans="1:34" ht="15.35">
      <c r="A11" s="20"/>
      <c r="B11" s="21"/>
      <c r="C11" s="21"/>
      <c r="D11" s="21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4"/>
    </row>
    <row r="12" spans="1:34" hidden="1">
      <c r="A12" s="25"/>
      <c r="B12" s="26">
        <v>1</v>
      </c>
      <c r="C12" s="26"/>
      <c r="D12" s="26"/>
      <c r="E12" s="6"/>
      <c r="F12" s="6"/>
      <c r="G12" s="6"/>
      <c r="H12" s="26">
        <v>2</v>
      </c>
      <c r="I12" s="88"/>
      <c r="J12" s="92">
        <v>3</v>
      </c>
      <c r="K12" s="26">
        <v>6</v>
      </c>
      <c r="L12" s="88"/>
      <c r="M12" s="92">
        <v>7</v>
      </c>
      <c r="N12" s="26">
        <v>10</v>
      </c>
      <c r="O12" s="26"/>
      <c r="P12" s="26">
        <v>11</v>
      </c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6"/>
    </row>
    <row r="13" spans="1:34" s="114" customFormat="1" ht="18" customHeight="1">
      <c r="A13" s="113"/>
      <c r="C13" s="115"/>
      <c r="D13" s="116" t="s">
        <v>15</v>
      </c>
      <c r="F13" s="117">
        <v>10</v>
      </c>
      <c r="G13" s="117" t="s">
        <v>16</v>
      </c>
      <c r="H13" s="118"/>
      <c r="I13" s="117">
        <v>15</v>
      </c>
      <c r="J13" s="117" t="s">
        <v>16</v>
      </c>
      <c r="K13" s="118"/>
      <c r="L13" s="117">
        <v>20</v>
      </c>
      <c r="M13" s="117" t="s">
        <v>16</v>
      </c>
      <c r="N13" s="118"/>
      <c r="O13" s="117">
        <v>25</v>
      </c>
      <c r="P13" s="117" t="s">
        <v>16</v>
      </c>
      <c r="R13" s="117">
        <v>30</v>
      </c>
      <c r="S13" s="117" t="s">
        <v>16</v>
      </c>
      <c r="U13" s="117">
        <v>35</v>
      </c>
      <c r="V13" s="117" t="s">
        <v>16</v>
      </c>
      <c r="X13" s="117">
        <v>40</v>
      </c>
      <c r="Y13" s="117" t="s">
        <v>16</v>
      </c>
      <c r="AA13" s="117">
        <v>45</v>
      </c>
      <c r="AB13" s="117" t="s">
        <v>16</v>
      </c>
      <c r="AD13" s="117">
        <v>50</v>
      </c>
      <c r="AE13" s="117" t="s">
        <v>16</v>
      </c>
      <c r="AF13" s="118"/>
      <c r="AG13" s="118"/>
      <c r="AH13" s="119"/>
    </row>
    <row r="14" spans="1:34" ht="18" customHeight="1" thickBot="1">
      <c r="A14" s="25"/>
      <c r="C14" s="60"/>
      <c r="E14" s="99"/>
      <c r="H14" s="6"/>
      <c r="K14" s="6"/>
      <c r="N14" s="6"/>
      <c r="AF14" s="6"/>
      <c r="AG14" s="6"/>
      <c r="AH14" s="27"/>
    </row>
    <row r="15" spans="1:34" ht="19.5" customHeight="1" thickBot="1">
      <c r="A15" s="25"/>
      <c r="B15" s="144" t="s">
        <v>1</v>
      </c>
      <c r="C15" s="145" t="s">
        <v>6</v>
      </c>
      <c r="D15" s="146" t="s">
        <v>17</v>
      </c>
      <c r="E15" s="6"/>
      <c r="F15" s="147" t="s">
        <v>13</v>
      </c>
      <c r="G15" s="148" t="s">
        <v>14</v>
      </c>
      <c r="H15" s="6"/>
      <c r="I15" s="147" t="s">
        <v>13</v>
      </c>
      <c r="J15" s="148" t="s">
        <v>14</v>
      </c>
      <c r="K15" s="68"/>
      <c r="L15" s="147" t="s">
        <v>13</v>
      </c>
      <c r="M15" s="148" t="s">
        <v>14</v>
      </c>
      <c r="N15" s="68"/>
      <c r="O15" s="147" t="s">
        <v>13</v>
      </c>
      <c r="P15" s="148" t="s">
        <v>14</v>
      </c>
      <c r="Q15" s="89"/>
      <c r="R15" s="147" t="s">
        <v>13</v>
      </c>
      <c r="S15" s="148" t="s">
        <v>14</v>
      </c>
      <c r="T15" s="89"/>
      <c r="U15" s="147" t="s">
        <v>13</v>
      </c>
      <c r="V15" s="148" t="s">
        <v>14</v>
      </c>
      <c r="W15" s="89"/>
      <c r="X15" s="147" t="s">
        <v>13</v>
      </c>
      <c r="Y15" s="148" t="s">
        <v>14</v>
      </c>
      <c r="Z15" s="89"/>
      <c r="AA15" s="147" t="s">
        <v>13</v>
      </c>
      <c r="AB15" s="148" t="s">
        <v>14</v>
      </c>
      <c r="AC15" s="89"/>
      <c r="AD15" s="147" t="s">
        <v>13</v>
      </c>
      <c r="AE15" s="148" t="s">
        <v>14</v>
      </c>
      <c r="AF15" s="54"/>
      <c r="AG15" s="144" t="s">
        <v>1</v>
      </c>
      <c r="AH15" s="27"/>
    </row>
    <row r="16" spans="1:34" ht="19.5" customHeight="1">
      <c r="A16" s="25"/>
      <c r="B16" s="52">
        <f>'PVC-U-Normabmessungen'!B15</f>
        <v>110</v>
      </c>
      <c r="C16" s="91">
        <f>'PVC-U-Innenabmessungen'!P14</f>
        <v>102.8</v>
      </c>
      <c r="D16" s="125">
        <f>PI()*(C16*C16)/4000000</f>
        <v>8.2999621270780904E-3</v>
      </c>
      <c r="E16" s="6"/>
      <c r="F16" s="100">
        <f>-2*SQRT((8*9.81)*($C16/4000)*F$13/1000)*LOG((($R$9/1000)/(3.71*4*$C16/4000))+(2.51*1.3*0.000001/((4*$C16/4000)*SQRT(8*9.81*($C16/4000)*F$13/1000))))</f>
        <v>0.79929152983564078</v>
      </c>
      <c r="G16" s="127">
        <f t="shared" ref="G16:G31" si="0">F16*$D16*1000</f>
        <v>6.6340894261301262</v>
      </c>
      <c r="H16" s="6"/>
      <c r="I16" s="100">
        <f t="shared" ref="I16:I31" si="1">-2*SQRT(8*9.81*($C16/4000)*I$13/1000)*LOG((($R$9/1000)/(3.71*4*$C16/4000))+(2.51*1.3*0.000001/((4*$C16/4000)*SQRT(8*9.81*($C16/4000)*I$13/1000))))</f>
        <v>0.98302109413153549</v>
      </c>
      <c r="J16" s="127">
        <f t="shared" ref="J16:J31" si="2">I16*$D16*1000</f>
        <v>8.159037851410611</v>
      </c>
      <c r="K16" s="28"/>
      <c r="L16" s="100">
        <f t="shared" ref="L16:L31" si="3">-2*SQRT(8*9.81*($C16/4000)*L$13/1000)*LOG((($R$9/1000)/(3.71*4*$C16/4000))+(2.51*1.3*0.000001/((4*$C16/4000)*SQRT(8*9.81*($C16/4000)*L$13/1000))))</f>
        <v>1.1379744235790803</v>
      </c>
      <c r="M16" s="127">
        <f t="shared" ref="M16:M31" si="4">L16*$D16*1000</f>
        <v>9.4451446172898859</v>
      </c>
      <c r="N16" s="28"/>
      <c r="O16" s="100">
        <f t="shared" ref="O16:O31" si="5">-2*SQRT(8*9.81*($C16/4000)*O$13/1000)*LOG((($R$9/1000)/(3.71*4*$C16/4000))+(2.51*1.3*0.000001/((4*$C16/4000)*SQRT(8*9.81*($C16/4000)*O$13/1000))))</f>
        <v>1.2745219542119273</v>
      </c>
      <c r="P16" s="127">
        <f t="shared" ref="P16:P31" si="6">O16*$D16*1000</f>
        <v>10.578483950088552</v>
      </c>
      <c r="Q16" s="112"/>
      <c r="R16" s="100">
        <f t="shared" ref="R16:R31" si="7">-2*SQRT(8*9.81*($C16/4000)*R$13/1000)*LOG((($R$9/1000)/(3.71*4*$C16/4000))+(2.51*1.3*0.000001/((4*$C16/4000)*SQRT(8*9.81*($C16/4000)*R$13/1000))))</f>
        <v>1.3979884121662827</v>
      </c>
      <c r="S16" s="127">
        <f t="shared" ref="S16:S31" si="8">R16*$D16*1000</f>
        <v>11.603250875074183</v>
      </c>
      <c r="T16" s="112"/>
      <c r="U16" s="100">
        <f t="shared" ref="U16:U31" si="9">-2*SQRT(8*9.81*($C16/4000)*U$13/1000)*LOG((($R$9/1000)/(3.71*4*$C16/4000))+(2.51*1.3*0.000001/((4*$C16/4000)*SQRT(8*9.81*($C16/4000)*U$13/1000))))</f>
        <v>1.511539181632517</v>
      </c>
      <c r="V16" s="127">
        <f t="shared" ref="V16:V31" si="10">U16*$D16*1000</f>
        <v>12.545717961144502</v>
      </c>
      <c r="W16" s="112"/>
      <c r="X16" s="100">
        <f t="shared" ref="X16:X31" si="11">-2*SQRT(8*9.81*($C16/4000)*X$13/1000)*LOG((($R$9/1000)/(3.71*4*$C16/4000))+(2.51*1.3*0.000001/((4*$C16/4000)*SQRT(8*9.81*($C16/4000)*X$13/1000))))</f>
        <v>1.6172376953265395</v>
      </c>
      <c r="Y16" s="127">
        <f t="shared" ref="Y16:Y31" si="12">X16*$D16*1000</f>
        <v>13.423011621693332</v>
      </c>
      <c r="Z16" s="112"/>
      <c r="AA16" s="100">
        <f t="shared" ref="AA16:AA31" si="13">-2*SQRT(8*9.81*($C16/4000)*AA$13/1000)*LOG((($R$9/1000)/(3.71*4*$C16/4000))+(2.51*1.3*0.000001/((4*$C16/4000)*SQRT(8*9.81*($C16/4000)*AA$13/1000))))</f>
        <v>1.7165177337816941</v>
      </c>
      <c r="AB16" s="127">
        <f t="shared" ref="AB16:AB31" si="14">AA16*$D16*1000</f>
        <v>14.247032180845974</v>
      </c>
      <c r="AC16" s="112"/>
      <c r="AD16" s="100">
        <f t="shared" ref="AD16:AD20" si="15">-2*SQRT(8*9.81*($C16/4000)*AD$13/1000)*LOG((($R$9/1000)/(3.71*4*$C16/4000))+(2.51*1.3*0.000001/((4*$C16/4000)*SQRT(8*9.81*($C16/4000)*AD$13/1000))))</f>
        <v>1.8104235121470813</v>
      </c>
      <c r="AE16" s="127">
        <f t="shared" ref="AE16:AE31" si="16">AD16*$D16*1000</f>
        <v>15.026446584792476</v>
      </c>
      <c r="AF16" s="28"/>
      <c r="AG16" s="43">
        <f>B16</f>
        <v>110</v>
      </c>
      <c r="AH16" s="53"/>
    </row>
    <row r="17" spans="1:34" ht="19.5" customHeight="1">
      <c r="A17" s="25"/>
      <c r="B17" s="50">
        <f>'PVC-U-Normabmessungen'!B16</f>
        <v>125</v>
      </c>
      <c r="C17" s="93">
        <f>'PVC-U-Innenabmessungen'!P15</f>
        <v>117</v>
      </c>
      <c r="D17" s="105">
        <f t="shared" ref="D17:D19" si="17">PI()*(C17*C17)/4000000</f>
        <v>1.0751315458747669E-2</v>
      </c>
      <c r="E17" s="6"/>
      <c r="F17" s="101">
        <f t="shared" ref="F17:F31" si="18">-2*SQRT(8*9.81*($C17/4000)*F$13/1000)*LOG((($R$9/1000)/(3.71*4*$C17/4000))+(2.51*1.3*0.000001/((4*$C17/4000)*SQRT(8*9.81*($C17/4000)*F$13/1000))))</f>
        <v>0.87094430348406593</v>
      </c>
      <c r="G17" s="63">
        <f t="shared" si="0"/>
        <v>9.3637969537564594</v>
      </c>
      <c r="H17" s="6"/>
      <c r="I17" s="101">
        <f t="shared" si="1"/>
        <v>1.070812103626519</v>
      </c>
      <c r="J17" s="63">
        <f t="shared" si="2"/>
        <v>11.512638723133906</v>
      </c>
      <c r="K17" s="28"/>
      <c r="L17" s="101">
        <f t="shared" si="3"/>
        <v>1.2393676270040026</v>
      </c>
      <c r="M17" s="63">
        <f t="shared" si="4"/>
        <v>13.324832327279548</v>
      </c>
      <c r="N17" s="28"/>
      <c r="O17" s="101">
        <f t="shared" si="5"/>
        <v>1.387897394838489</v>
      </c>
      <c r="P17" s="63">
        <f t="shared" si="6"/>
        <v>14.921722716282664</v>
      </c>
      <c r="Q17" s="112"/>
      <c r="R17" s="101">
        <f t="shared" si="7"/>
        <v>1.5221957023743184</v>
      </c>
      <c r="S17" s="63">
        <f t="shared" si="8"/>
        <v>16.365606186176276</v>
      </c>
      <c r="T17" s="112"/>
      <c r="U17" s="101">
        <f t="shared" si="9"/>
        <v>1.6457067804591836</v>
      </c>
      <c r="V17" s="63">
        <f t="shared" si="10"/>
        <v>17.693512749316675</v>
      </c>
      <c r="W17" s="112"/>
      <c r="X17" s="101">
        <f t="shared" si="11"/>
        <v>1.7606756998345969</v>
      </c>
      <c r="Y17" s="63">
        <f t="shared" si="12"/>
        <v>18.929579869473073</v>
      </c>
      <c r="Z17" s="112"/>
      <c r="AA17" s="101">
        <f t="shared" si="13"/>
        <v>1.8686623831269698</v>
      </c>
      <c r="AB17" s="63">
        <f t="shared" si="14"/>
        <v>20.090578766893248</v>
      </c>
      <c r="AC17" s="112"/>
      <c r="AD17" s="101">
        <f t="shared" si="15"/>
        <v>1.9708028750017434</v>
      </c>
      <c r="AE17" s="63">
        <f t="shared" si="16"/>
        <v>21.188723416150598</v>
      </c>
      <c r="AF17" s="28"/>
      <c r="AG17" s="34">
        <f t="shared" ref="AG17:AG31" si="19">B17</f>
        <v>125</v>
      </c>
      <c r="AH17" s="53"/>
    </row>
    <row r="18" spans="1:34" ht="19.5" customHeight="1">
      <c r="A18" s="25"/>
      <c r="B18" s="51">
        <f>'PVC-U-Normabmessungen'!B17</f>
        <v>160</v>
      </c>
      <c r="C18" s="66">
        <f>'PVC-U-Innenabmessungen'!P16</f>
        <v>149</v>
      </c>
      <c r="D18" s="106">
        <f t="shared" si="17"/>
        <v>1.7436624625586747E-2</v>
      </c>
      <c r="E18" s="6"/>
      <c r="F18" s="102">
        <f t="shared" si="18"/>
        <v>1.0211116877255806</v>
      </c>
      <c r="G18" s="64">
        <f t="shared" si="0"/>
        <v>17.804741199670303</v>
      </c>
      <c r="H18" s="6"/>
      <c r="I18" s="102">
        <f t="shared" si="1"/>
        <v>1.2547892328556747</v>
      </c>
      <c r="J18" s="64">
        <f t="shared" si="2"/>
        <v>21.879288837532361</v>
      </c>
      <c r="K18" s="28"/>
      <c r="L18" s="102">
        <f t="shared" si="3"/>
        <v>1.4518423938193776</v>
      </c>
      <c r="M18" s="64">
        <f t="shared" si="4"/>
        <v>25.315230836541772</v>
      </c>
      <c r="N18" s="28"/>
      <c r="O18" s="102">
        <f t="shared" si="5"/>
        <v>1.625476361110276</v>
      </c>
      <c r="P18" s="64">
        <f t="shared" si="6"/>
        <v>28.342821146444575</v>
      </c>
      <c r="Q18" s="112"/>
      <c r="R18" s="102">
        <f t="shared" si="7"/>
        <v>1.7824689742557898</v>
      </c>
      <c r="S18" s="64">
        <f t="shared" si="8"/>
        <v>31.080242410852854</v>
      </c>
      <c r="T18" s="112"/>
      <c r="U18" s="102">
        <f t="shared" si="9"/>
        <v>1.926848555393937</v>
      </c>
      <c r="V18" s="64">
        <f t="shared" si="10"/>
        <v>33.597734970758175</v>
      </c>
      <c r="W18" s="112"/>
      <c r="X18" s="102">
        <f t="shared" si="11"/>
        <v>2.0612406602704358</v>
      </c>
      <c r="Y18" s="64">
        <f t="shared" si="12"/>
        <v>35.941079656132167</v>
      </c>
      <c r="Z18" s="112"/>
      <c r="AA18" s="102">
        <f t="shared" si="13"/>
        <v>2.1874694540989545</v>
      </c>
      <c r="AB18" s="64">
        <f t="shared" si="14"/>
        <v>38.142083751060632</v>
      </c>
      <c r="AC18" s="112"/>
      <c r="AD18" s="102">
        <f t="shared" si="15"/>
        <v>2.3068633503713962</v>
      </c>
      <c r="AE18" s="64">
        <f t="shared" si="16"/>
        <v>40.223910302949434</v>
      </c>
      <c r="AF18" s="28"/>
      <c r="AG18" s="38">
        <f t="shared" si="19"/>
        <v>160</v>
      </c>
      <c r="AH18" s="53"/>
    </row>
    <row r="19" spans="1:34" ht="19.5" customHeight="1">
      <c r="A19" s="25"/>
      <c r="B19" s="50">
        <f>'PVC-U-Normabmessungen'!B18</f>
        <v>200</v>
      </c>
      <c r="C19" s="93">
        <f>'PVC-U-Innenabmessungen'!P17</f>
        <v>186.8</v>
      </c>
      <c r="D19" s="105">
        <f t="shared" si="17"/>
        <v>2.7405872009149779E-2</v>
      </c>
      <c r="E19" s="6"/>
      <c r="F19" s="101">
        <f t="shared" si="18"/>
        <v>1.1831371118514384</v>
      </c>
      <c r="G19" s="109">
        <f t="shared" si="0"/>
        <v>32.424904256675653</v>
      </c>
      <c r="H19" s="6"/>
      <c r="I19" s="101">
        <f t="shared" si="1"/>
        <v>1.4532806474475122</v>
      </c>
      <c r="J19" s="109">
        <f t="shared" si="2"/>
        <v>39.828423417320842</v>
      </c>
      <c r="K19" s="28"/>
      <c r="L19" s="101">
        <f t="shared" si="3"/>
        <v>1.6810714137470635</v>
      </c>
      <c r="M19" s="109">
        <f t="shared" si="4"/>
        <v>46.071228003392491</v>
      </c>
      <c r="N19" s="28"/>
      <c r="O19" s="101">
        <f t="shared" si="5"/>
        <v>1.8817833833005315</v>
      </c>
      <c r="P19" s="109">
        <f t="shared" si="6"/>
        <v>51.571914551679207</v>
      </c>
      <c r="Q19" s="112"/>
      <c r="R19" s="101">
        <f t="shared" si="7"/>
        <v>2.0632549730021341</v>
      </c>
      <c r="S19" s="109">
        <f t="shared" si="8"/>
        <v>56.545301712338272</v>
      </c>
      <c r="T19" s="112"/>
      <c r="U19" s="101">
        <f t="shared" si="9"/>
        <v>2.2301443768116447</v>
      </c>
      <c r="V19" s="109">
        <f t="shared" si="10"/>
        <v>61.119051352825032</v>
      </c>
      <c r="W19" s="112"/>
      <c r="X19" s="101">
        <f t="shared" si="11"/>
        <v>2.3854874734730975</v>
      </c>
      <c r="Y19" s="109">
        <f t="shared" si="12"/>
        <v>65.376364377433788</v>
      </c>
      <c r="Z19" s="112"/>
      <c r="AA19" s="101">
        <f t="shared" si="13"/>
        <v>2.5313934014518469</v>
      </c>
      <c r="AB19" s="109">
        <f t="shared" si="14"/>
        <v>69.375043564995622</v>
      </c>
      <c r="AC19" s="112"/>
      <c r="AD19" s="101">
        <f t="shared" si="15"/>
        <v>2.6693980399394648</v>
      </c>
      <c r="AE19" s="109">
        <f t="shared" si="16"/>
        <v>73.157181024056257</v>
      </c>
      <c r="AF19" s="28"/>
      <c r="AG19" s="34">
        <f t="shared" si="19"/>
        <v>200</v>
      </c>
      <c r="AH19" s="53"/>
    </row>
    <row r="20" spans="1:34" ht="19.5" customHeight="1">
      <c r="A20" s="25"/>
      <c r="B20" s="51">
        <f>'PVC-U-Normabmessungen'!B19</f>
        <v>250</v>
      </c>
      <c r="C20" s="90">
        <f>'PVC-U-Innenabmessungen'!P18</f>
        <v>233.6</v>
      </c>
      <c r="D20" s="122">
        <f>PI()*(C20*C20)/4000000</f>
        <v>4.2858360962508821E-2</v>
      </c>
      <c r="E20" s="6"/>
      <c r="F20" s="126">
        <f t="shared" si="18"/>
        <v>1.3668655102944438</v>
      </c>
      <c r="G20" s="121">
        <f t="shared" si="0"/>
        <v>58.581615427403086</v>
      </c>
      <c r="H20" s="28"/>
      <c r="I20" s="128">
        <f t="shared" si="1"/>
        <v>1.678347739827361</v>
      </c>
      <c r="J20" s="110">
        <f t="shared" si="2"/>
        <v>71.931233254131882</v>
      </c>
      <c r="K20" s="28"/>
      <c r="L20" s="128">
        <f t="shared" si="3"/>
        <v>1.9409843384337364</v>
      </c>
      <c r="M20" s="110">
        <f t="shared" si="4"/>
        <v>83.187407399169459</v>
      </c>
      <c r="N20" s="28"/>
      <c r="O20" s="128">
        <f t="shared" si="5"/>
        <v>2.1723939225026179</v>
      </c>
      <c r="P20" s="110">
        <f t="shared" si="6"/>
        <v>93.105242883377613</v>
      </c>
      <c r="Q20" s="112"/>
      <c r="R20" s="128">
        <f t="shared" si="7"/>
        <v>2.3816169876626283</v>
      </c>
      <c r="S20" s="110">
        <f t="shared" si="8"/>
        <v>102.07220053168784</v>
      </c>
      <c r="T20" s="112"/>
      <c r="U20" s="128">
        <f t="shared" si="9"/>
        <v>2.5740256679085629</v>
      </c>
      <c r="V20" s="110">
        <f t="shared" si="10"/>
        <v>110.31852120198803</v>
      </c>
      <c r="W20" s="112"/>
      <c r="X20" s="128">
        <f t="shared" si="11"/>
        <v>2.7531209450227898</v>
      </c>
      <c r="Y20" s="110">
        <f t="shared" si="12"/>
        <v>117.99425123523012</v>
      </c>
      <c r="Z20" s="112"/>
      <c r="AA20" s="128">
        <f t="shared" si="13"/>
        <v>2.9213349837905365</v>
      </c>
      <c r="AB20" s="110">
        <f t="shared" si="14"/>
        <v>125.20362922769968</v>
      </c>
      <c r="AC20" s="112"/>
      <c r="AD20" s="128">
        <f t="shared" si="15"/>
        <v>3.0804388369219766</v>
      </c>
      <c r="AE20" s="110">
        <f t="shared" si="16"/>
        <v>132.02255959573293</v>
      </c>
      <c r="AF20" s="28"/>
      <c r="AG20" s="38">
        <f t="shared" si="19"/>
        <v>250</v>
      </c>
      <c r="AH20" s="53"/>
    </row>
    <row r="21" spans="1:34" ht="19.5" customHeight="1">
      <c r="A21" s="25"/>
      <c r="B21" s="50">
        <f>'PVC-U-Normabmessungen'!B20</f>
        <v>315</v>
      </c>
      <c r="C21" s="93">
        <f>'PVC-U-Innenabmessungen'!P19</f>
        <v>295</v>
      </c>
      <c r="D21" s="105">
        <f t="shared" ref="D21:D31" si="20">PI()*(C21*C21)/4000000</f>
        <v>6.8349275169662937E-2</v>
      </c>
      <c r="E21" s="6"/>
      <c r="F21" s="101">
        <f t="shared" si="18"/>
        <v>1.5871491166585607</v>
      </c>
      <c r="G21" s="109">
        <f t="shared" si="0"/>
        <v>108.48049170978342</v>
      </c>
      <c r="H21" s="6"/>
      <c r="I21" s="101">
        <f t="shared" si="1"/>
        <v>1.9481833590853317</v>
      </c>
      <c r="J21" s="109">
        <f t="shared" si="2"/>
        <v>133.15692049108159</v>
      </c>
      <c r="K21" s="28"/>
      <c r="L21" s="101">
        <f t="shared" si="3"/>
        <v>2.2525900637221752</v>
      </c>
      <c r="M21" s="109">
        <f t="shared" si="4"/>
        <v>153.96289810979553</v>
      </c>
      <c r="N21" s="28"/>
      <c r="O21" s="101">
        <f t="shared" si="5"/>
        <v>2.5207977459557278</v>
      </c>
      <c r="P21" s="109">
        <f t="shared" si="6"/>
        <v>172.29469878539413</v>
      </c>
      <c r="Q21" s="112"/>
      <c r="R21" s="101">
        <f t="shared" si="7"/>
        <v>2.7632875951310574</v>
      </c>
      <c r="S21" s="109">
        <f t="shared" si="8"/>
        <v>188.8687042125288</v>
      </c>
      <c r="T21" s="112"/>
      <c r="U21" s="101">
        <f t="shared" si="9"/>
        <v>2.986287436104194</v>
      </c>
      <c r="V21" s="109">
        <f t="shared" si="10"/>
        <v>204.11058170599279</v>
      </c>
      <c r="W21" s="112"/>
      <c r="X21" s="101">
        <f t="shared" si="11"/>
        <v>3.1938557137312253</v>
      </c>
      <c r="Y21" s="109">
        <f t="shared" si="12"/>
        <v>218.29772303001573</v>
      </c>
      <c r="Z21" s="112"/>
      <c r="AA21" s="101">
        <f t="shared" si="13"/>
        <v>3.3888117735427947</v>
      </c>
      <c r="AB21" s="109">
        <f t="shared" si="14"/>
        <v>231.62282840806998</v>
      </c>
      <c r="AC21" s="112"/>
      <c r="AD21" s="101">
        <f>-2*SQRT(8*9.81*($C21/4000)*AD$13/1000)*LOG((($R$9/1000)/(3.71*4*$C21/4000))+(2.51*1.3*0.000001/((4*$C21/4000)*SQRT(8*9.81*($C21/4000)*AD$13/1000))))</f>
        <v>3.5732085527971864</v>
      </c>
      <c r="AE21" s="109">
        <f t="shared" si="16"/>
        <v>244.22621461372799</v>
      </c>
      <c r="AF21" s="28"/>
      <c r="AG21" s="34">
        <f t="shared" si="19"/>
        <v>315</v>
      </c>
      <c r="AH21" s="53"/>
    </row>
    <row r="22" spans="1:34" ht="19.5" customHeight="1">
      <c r="A22" s="25"/>
      <c r="B22" s="52">
        <f>'PVC-U-Normabmessungen'!B21</f>
        <v>355</v>
      </c>
      <c r="C22" s="66" t="s">
        <v>50</v>
      </c>
      <c r="D22" s="106" t="s">
        <v>50</v>
      </c>
      <c r="E22" s="6"/>
      <c r="F22" s="102" t="s">
        <v>50</v>
      </c>
      <c r="G22" s="110" t="s">
        <v>50</v>
      </c>
      <c r="H22" s="28"/>
      <c r="I22" s="128" t="s">
        <v>50</v>
      </c>
      <c r="J22" s="110" t="s">
        <v>50</v>
      </c>
      <c r="K22" s="28"/>
      <c r="L22" s="128" t="s">
        <v>50</v>
      </c>
      <c r="M22" s="110" t="s">
        <v>50</v>
      </c>
      <c r="N22" s="28"/>
      <c r="O22" s="128" t="s">
        <v>50</v>
      </c>
      <c r="P22" s="110" t="s">
        <v>50</v>
      </c>
      <c r="Q22" s="112"/>
      <c r="R22" s="128" t="s">
        <v>50</v>
      </c>
      <c r="S22" s="110" t="s">
        <v>50</v>
      </c>
      <c r="T22" s="112"/>
      <c r="U22" s="128" t="s">
        <v>50</v>
      </c>
      <c r="V22" s="110" t="s">
        <v>50</v>
      </c>
      <c r="W22" s="112"/>
      <c r="X22" s="128" t="s">
        <v>50</v>
      </c>
      <c r="Y22" s="110" t="s">
        <v>50</v>
      </c>
      <c r="Z22" s="112"/>
      <c r="AA22" s="128" t="s">
        <v>50</v>
      </c>
      <c r="AB22" s="110" t="s">
        <v>50</v>
      </c>
      <c r="AC22" s="112"/>
      <c r="AD22" s="128" t="s">
        <v>50</v>
      </c>
      <c r="AE22" s="110" t="s">
        <v>50</v>
      </c>
      <c r="AF22" s="28"/>
      <c r="AG22" s="43">
        <f t="shared" si="19"/>
        <v>355</v>
      </c>
      <c r="AH22" s="53"/>
    </row>
    <row r="23" spans="1:34" ht="19.5" customHeight="1">
      <c r="A23" s="25"/>
      <c r="B23" s="50">
        <f>'PVC-U-Normabmessungen'!B22</f>
        <v>400</v>
      </c>
      <c r="C23" s="93">
        <f>'PVC-U-Innenabmessungen'!P21</f>
        <v>374.8</v>
      </c>
      <c r="D23" s="105">
        <f t="shared" si="20"/>
        <v>0.11032883841918309</v>
      </c>
      <c r="E23" s="6"/>
      <c r="F23" s="101">
        <f t="shared" si="18"/>
        <v>1.8478188438053891</v>
      </c>
      <c r="G23" s="109">
        <f t="shared" si="0"/>
        <v>203.86770664612649</v>
      </c>
      <c r="H23" s="6"/>
      <c r="I23" s="101">
        <f t="shared" si="1"/>
        <v>2.2674785587080741</v>
      </c>
      <c r="J23" s="109">
        <f t="shared" si="2"/>
        <v>250.16827552266528</v>
      </c>
      <c r="K23" s="28"/>
      <c r="L23" s="101">
        <f t="shared" si="3"/>
        <v>2.6213048690453302</v>
      </c>
      <c r="M23" s="109">
        <f t="shared" si="4"/>
        <v>289.20552134432018</v>
      </c>
      <c r="N23" s="28"/>
      <c r="O23" s="101">
        <f t="shared" si="5"/>
        <v>2.9330501153634199</v>
      </c>
      <c r="P23" s="109">
        <f t="shared" si="6"/>
        <v>323.60001225329711</v>
      </c>
      <c r="Q23" s="112"/>
      <c r="R23" s="101">
        <f t="shared" si="7"/>
        <v>3.2148997671875899</v>
      </c>
      <c r="S23" s="109">
        <f t="shared" si="8"/>
        <v>354.69615694790895</v>
      </c>
      <c r="T23" s="112"/>
      <c r="U23" s="101">
        <f t="shared" si="9"/>
        <v>3.4740939288698121</v>
      </c>
      <c r="V23" s="109">
        <f t="shared" si="10"/>
        <v>383.29274773134244</v>
      </c>
      <c r="W23" s="112"/>
      <c r="X23" s="101">
        <f t="shared" si="11"/>
        <v>3.7153505376137623</v>
      </c>
      <c r="Y23" s="109">
        <f t="shared" si="12"/>
        <v>409.91030913501379</v>
      </c>
      <c r="Z23" s="112"/>
      <c r="AA23" s="101">
        <f t="shared" si="13"/>
        <v>3.9419469911931935</v>
      </c>
      <c r="AB23" s="109">
        <f t="shared" si="14"/>
        <v>434.91043264833877</v>
      </c>
      <c r="AC23" s="112"/>
      <c r="AD23" s="101">
        <f t="shared" ref="AD23:AD31" si="21">-2*SQRT(8*9.81*($C23/4000)*AD$13/1000)*LOG((($R$9/1000)/(3.71*4*$C23/4000))+(2.51*1.3*0.000001/((4*$C23/4000)*SQRT(8*9.81*($C23/4000)*AD$13/1000))))</f>
        <v>4.1562697135425921</v>
      </c>
      <c r="AE23" s="109">
        <f t="shared" si="16"/>
        <v>458.55640965198501</v>
      </c>
      <c r="AF23" s="28"/>
      <c r="AG23" s="34">
        <f t="shared" si="19"/>
        <v>400</v>
      </c>
      <c r="AH23" s="53"/>
    </row>
    <row r="24" spans="1:34" ht="19.5" customHeight="1">
      <c r="A24" s="25"/>
      <c r="B24" s="52">
        <f>'PVC-U-Normabmessungen'!B23</f>
        <v>450</v>
      </c>
      <c r="C24" s="66" t="s">
        <v>50</v>
      </c>
      <c r="D24" s="106" t="s">
        <v>50</v>
      </c>
      <c r="E24" s="6"/>
      <c r="F24" s="102" t="s">
        <v>50</v>
      </c>
      <c r="G24" s="110" t="s">
        <v>50</v>
      </c>
      <c r="H24" s="28"/>
      <c r="I24" s="128" t="s">
        <v>50</v>
      </c>
      <c r="J24" s="110" t="s">
        <v>50</v>
      </c>
      <c r="K24" s="28"/>
      <c r="L24" s="128" t="s">
        <v>50</v>
      </c>
      <c r="M24" s="110" t="s">
        <v>50</v>
      </c>
      <c r="N24" s="28"/>
      <c r="O24" s="128" t="s">
        <v>50</v>
      </c>
      <c r="P24" s="110" t="s">
        <v>50</v>
      </c>
      <c r="Q24" s="112"/>
      <c r="R24" s="128" t="s">
        <v>50</v>
      </c>
      <c r="S24" s="110" t="s">
        <v>50</v>
      </c>
      <c r="T24" s="112"/>
      <c r="U24" s="128" t="s">
        <v>50</v>
      </c>
      <c r="V24" s="110" t="s">
        <v>50</v>
      </c>
      <c r="W24" s="112"/>
      <c r="X24" s="128" t="s">
        <v>50</v>
      </c>
      <c r="Y24" s="110" t="s">
        <v>50</v>
      </c>
      <c r="Z24" s="112"/>
      <c r="AA24" s="128" t="s">
        <v>50</v>
      </c>
      <c r="AB24" s="110" t="s">
        <v>50</v>
      </c>
      <c r="AC24" s="112"/>
      <c r="AD24" s="128" t="s">
        <v>50</v>
      </c>
      <c r="AE24" s="110" t="s">
        <v>50</v>
      </c>
      <c r="AF24" s="28"/>
      <c r="AG24" s="43">
        <f t="shared" si="19"/>
        <v>450</v>
      </c>
      <c r="AH24" s="53"/>
    </row>
    <row r="25" spans="1:34" ht="19.5" customHeight="1">
      <c r="A25" s="25"/>
      <c r="B25" s="50">
        <f>'PVC-U-Normabmessungen'!B24</f>
        <v>500</v>
      </c>
      <c r="C25" s="93">
        <f>'PVC-U-Innenabmessungen'!P23</f>
        <v>467</v>
      </c>
      <c r="D25" s="105">
        <f t="shared" si="20"/>
        <v>0.1712867000571861</v>
      </c>
      <c r="E25" s="6"/>
      <c r="F25" s="101">
        <f t="shared" si="18"/>
        <v>2.1226937798776566</v>
      </c>
      <c r="G25" s="109">
        <f t="shared" si="0"/>
        <v>363.58921278715877</v>
      </c>
      <c r="H25" s="6"/>
      <c r="I25" s="101">
        <f t="shared" si="1"/>
        <v>2.6041646302988686</v>
      </c>
      <c r="J25" s="109">
        <f t="shared" si="2"/>
        <v>446.05876592953524</v>
      </c>
      <c r="K25" s="28"/>
      <c r="L25" s="101">
        <f t="shared" si="3"/>
        <v>3.010096790095516</v>
      </c>
      <c r="M25" s="109">
        <f t="shared" si="4"/>
        <v>515.58954602818926</v>
      </c>
      <c r="N25" s="28"/>
      <c r="O25" s="101">
        <f t="shared" si="5"/>
        <v>3.3677465403582256</v>
      </c>
      <c r="P25" s="109">
        <f t="shared" si="6"/>
        <v>576.85019152696555</v>
      </c>
      <c r="Q25" s="112"/>
      <c r="R25" s="101">
        <f t="shared" si="7"/>
        <v>3.6910960580240926</v>
      </c>
      <c r="S25" s="109">
        <f t="shared" si="8"/>
        <v>632.23566337303475</v>
      </c>
      <c r="T25" s="112"/>
      <c r="U25" s="101">
        <f t="shared" si="9"/>
        <v>3.9884526534293965</v>
      </c>
      <c r="V25" s="109">
        <f t="shared" si="10"/>
        <v>683.16889334024916</v>
      </c>
      <c r="W25" s="112"/>
      <c r="X25" s="101">
        <f t="shared" si="11"/>
        <v>4.2652295532467681</v>
      </c>
      <c r="Y25" s="109">
        <f t="shared" si="12"/>
        <v>730.5770951620251</v>
      </c>
      <c r="Z25" s="112"/>
      <c r="AA25" s="101">
        <f t="shared" si="13"/>
        <v>4.5251870772066294</v>
      </c>
      <c r="AB25" s="109">
        <f t="shared" si="14"/>
        <v>775.10436159614665</v>
      </c>
      <c r="AC25" s="112"/>
      <c r="AD25" s="101">
        <f t="shared" si="21"/>
        <v>4.7710632462245597</v>
      </c>
      <c r="AE25" s="109">
        <f t="shared" si="16"/>
        <v>817.21967920993075</v>
      </c>
      <c r="AF25" s="28"/>
      <c r="AG25" s="34">
        <f t="shared" si="19"/>
        <v>500</v>
      </c>
      <c r="AH25" s="53"/>
    </row>
    <row r="26" spans="1:34" ht="19.5" customHeight="1">
      <c r="A26" s="25"/>
      <c r="B26" s="123">
        <f>'PVC-U-Normabmessungen'!B25</f>
        <v>630</v>
      </c>
      <c r="C26" s="66">
        <f>'PVC-U-Innenabmessungen'!P24</f>
        <v>586</v>
      </c>
      <c r="D26" s="106">
        <f t="shared" si="20"/>
        <v>0.26970258771803013</v>
      </c>
      <c r="E26" s="6"/>
      <c r="F26" s="102">
        <f t="shared" si="18"/>
        <v>2.4470156717172258</v>
      </c>
      <c r="G26" s="110">
        <f t="shared" si="0"/>
        <v>659.96645884870952</v>
      </c>
      <c r="H26" s="28"/>
      <c r="I26" s="128">
        <f t="shared" si="1"/>
        <v>3.0014084436582982</v>
      </c>
      <c r="J26" s="110">
        <f t="shared" si="2"/>
        <v>809.48762405338846</v>
      </c>
      <c r="K26" s="28"/>
      <c r="L26" s="128">
        <f t="shared" si="3"/>
        <v>3.4688134452126898</v>
      </c>
      <c r="M26" s="110">
        <f t="shared" si="4"/>
        <v>935.54796248495779</v>
      </c>
      <c r="N26" s="28"/>
      <c r="O26" s="128">
        <f t="shared" si="5"/>
        <v>3.880620274894468</v>
      </c>
      <c r="P26" s="110">
        <f t="shared" si="6"/>
        <v>1046.6133300900915</v>
      </c>
      <c r="Q26" s="112"/>
      <c r="R26" s="128">
        <f t="shared" si="7"/>
        <v>4.2529306118733592</v>
      </c>
      <c r="S26" s="110">
        <f t="shared" si="8"/>
        <v>1147.0263914074703</v>
      </c>
      <c r="T26" s="112"/>
      <c r="U26" s="128">
        <f t="shared" si="9"/>
        <v>4.5953107324614013</v>
      </c>
      <c r="V26" s="110">
        <f t="shared" si="10"/>
        <v>1239.3671959132764</v>
      </c>
      <c r="W26" s="112"/>
      <c r="X26" s="128">
        <f t="shared" si="11"/>
        <v>4.9139940975072776</v>
      </c>
      <c r="Y26" s="110">
        <f t="shared" si="12"/>
        <v>1325.3169241288388</v>
      </c>
      <c r="Z26" s="112"/>
      <c r="AA26" s="128">
        <f t="shared" si="13"/>
        <v>5.2133107369196638</v>
      </c>
      <c r="AB26" s="110">
        <f t="shared" si="14"/>
        <v>1406.0433963254241</v>
      </c>
      <c r="AC26" s="112"/>
      <c r="AD26" s="128">
        <f t="shared" si="21"/>
        <v>5.49641345934862</v>
      </c>
      <c r="AE26" s="110">
        <f t="shared" si="16"/>
        <v>1482.3969331545327</v>
      </c>
      <c r="AF26" s="28"/>
      <c r="AG26" s="87">
        <f t="shared" si="19"/>
        <v>630</v>
      </c>
      <c r="AH26" s="53"/>
    </row>
    <row r="27" spans="1:34" ht="19.5" customHeight="1">
      <c r="A27" s="25"/>
      <c r="B27" s="50">
        <f>'PVC-U-Normabmessungen'!B26</f>
        <v>710</v>
      </c>
      <c r="C27" s="93">
        <f>'PVC-U-Innenabmessungen'!P25</f>
        <v>665</v>
      </c>
      <c r="D27" s="105">
        <f t="shared" si="20"/>
        <v>0.34732270280843658</v>
      </c>
      <c r="E27" s="6"/>
      <c r="F27" s="101">
        <f t="shared" si="18"/>
        <v>2.647708438135655</v>
      </c>
      <c r="G27" s="109">
        <f t="shared" si="0"/>
        <v>919.60925098197993</v>
      </c>
      <c r="H27" s="6"/>
      <c r="I27" s="101">
        <f t="shared" si="1"/>
        <v>3.2472224999112664</v>
      </c>
      <c r="J27" s="109">
        <f t="shared" si="2"/>
        <v>1127.8340952895494</v>
      </c>
      <c r="K27" s="28"/>
      <c r="L27" s="101">
        <f t="shared" si="3"/>
        <v>3.7526648514837317</v>
      </c>
      <c r="M27" s="109">
        <f t="shared" si="4"/>
        <v>1303.38569895155</v>
      </c>
      <c r="N27" s="28"/>
      <c r="O27" s="101">
        <f t="shared" si="5"/>
        <v>4.1979824382378261</v>
      </c>
      <c r="P27" s="109">
        <f t="shared" si="6"/>
        <v>1458.0546067911125</v>
      </c>
      <c r="Q27" s="112"/>
      <c r="R27" s="101">
        <f t="shared" si="7"/>
        <v>4.6005883371088609</v>
      </c>
      <c r="S27" s="109">
        <f t="shared" si="8"/>
        <v>1597.8887757536204</v>
      </c>
      <c r="T27" s="112"/>
      <c r="U27" s="101">
        <f t="shared" si="9"/>
        <v>4.9708277943013339</v>
      </c>
      <c r="V27" s="109">
        <f t="shared" si="10"/>
        <v>1726.4813447120387</v>
      </c>
      <c r="W27" s="112"/>
      <c r="X27" s="101">
        <f t="shared" si="11"/>
        <v>5.3154417855789369</v>
      </c>
      <c r="Y27" s="109">
        <f t="shared" si="12"/>
        <v>1846.1736075881786</v>
      </c>
      <c r="Z27" s="112"/>
      <c r="AA27" s="101">
        <f t="shared" si="13"/>
        <v>5.6391128481356416</v>
      </c>
      <c r="AB27" s="109">
        <f t="shared" si="14"/>
        <v>1958.5919158562517</v>
      </c>
      <c r="AC27" s="112"/>
      <c r="AD27" s="101">
        <f t="shared" si="21"/>
        <v>5.9452504413365057</v>
      </c>
      <c r="AE27" s="109">
        <f t="shared" si="16"/>
        <v>2064.9204521580455</v>
      </c>
      <c r="AF27" s="28"/>
      <c r="AG27" s="34">
        <f t="shared" si="19"/>
        <v>710</v>
      </c>
      <c r="AH27" s="53"/>
    </row>
    <row r="28" spans="1:34" ht="19.5" customHeight="1">
      <c r="A28" s="25"/>
      <c r="B28" s="52">
        <f>'PVC-U-Normabmessungen'!B27</f>
        <v>800</v>
      </c>
      <c r="C28" s="66">
        <f>'PVC-U-Innenabmessungen'!P26</f>
        <v>750</v>
      </c>
      <c r="D28" s="106">
        <f t="shared" si="20"/>
        <v>0.44178646691106466</v>
      </c>
      <c r="E28" s="6"/>
      <c r="F28" s="102">
        <f t="shared" si="18"/>
        <v>2.8531382190509516</v>
      </c>
      <c r="G28" s="110">
        <f t="shared" si="0"/>
        <v>1260.4778534034472</v>
      </c>
      <c r="H28" s="28"/>
      <c r="I28" s="128">
        <f t="shared" si="1"/>
        <v>3.4988365382557256</v>
      </c>
      <c r="J28" s="110">
        <f t="shared" si="2"/>
        <v>1545.738632535337</v>
      </c>
      <c r="K28" s="28"/>
      <c r="L28" s="128">
        <f t="shared" si="3"/>
        <v>4.0432125180151104</v>
      </c>
      <c r="M28" s="110">
        <f t="shared" si="4"/>
        <v>1786.2365733044849</v>
      </c>
      <c r="N28" s="28"/>
      <c r="O28" s="128">
        <f t="shared" si="5"/>
        <v>4.5228305770166743</v>
      </c>
      <c r="P28" s="110">
        <f t="shared" si="6"/>
        <v>1998.1253410575284</v>
      </c>
      <c r="Q28" s="112"/>
      <c r="R28" s="128">
        <f t="shared" si="7"/>
        <v>4.9564460410071947</v>
      </c>
      <c r="S28" s="110">
        <f t="shared" si="8"/>
        <v>2189.6907848919022</v>
      </c>
      <c r="T28" s="112"/>
      <c r="U28" s="128">
        <f t="shared" si="9"/>
        <v>5.3552014584806642</v>
      </c>
      <c r="V28" s="110">
        <f t="shared" si="10"/>
        <v>2365.855531939153</v>
      </c>
      <c r="W28" s="112"/>
      <c r="X28" s="128">
        <f t="shared" si="11"/>
        <v>5.726357267169063</v>
      </c>
      <c r="Y28" s="110">
        <f t="shared" si="12"/>
        <v>2529.8271453331199</v>
      </c>
      <c r="Z28" s="112"/>
      <c r="AA28" s="128">
        <f t="shared" si="13"/>
        <v>6.074956811282691</v>
      </c>
      <c r="AB28" s="110">
        <f t="shared" si="14"/>
        <v>2683.8337062938872</v>
      </c>
      <c r="AC28" s="112"/>
      <c r="AD28" s="128">
        <f t="shared" si="21"/>
        <v>6.4046722446065054</v>
      </c>
      <c r="AE28" s="110">
        <f t="shared" si="16"/>
        <v>2829.4975226680663</v>
      </c>
      <c r="AF28" s="28"/>
      <c r="AG28" s="43">
        <f t="shared" si="19"/>
        <v>800</v>
      </c>
      <c r="AH28" s="53"/>
    </row>
    <row r="29" spans="1:34" ht="19.5" hidden="1" customHeight="1" outlineLevel="1">
      <c r="A29" s="25"/>
      <c r="B29" s="50">
        <f>'PVC-U-Normabmessungen'!B28</f>
        <v>900</v>
      </c>
      <c r="C29" s="93" t="str">
        <f>'PVC-U-Innenabmessungen'!S27</f>
        <v>-</v>
      </c>
      <c r="D29" s="105" t="e">
        <f t="shared" si="20"/>
        <v>#VALUE!</v>
      </c>
      <c r="E29" s="6"/>
      <c r="F29" s="101" t="e">
        <f t="shared" si="18"/>
        <v>#VALUE!</v>
      </c>
      <c r="G29" s="109" t="e">
        <f t="shared" si="0"/>
        <v>#VALUE!</v>
      </c>
      <c r="H29" s="6"/>
      <c r="I29" s="101" t="e">
        <f t="shared" si="1"/>
        <v>#VALUE!</v>
      </c>
      <c r="J29" s="109" t="e">
        <f t="shared" si="2"/>
        <v>#VALUE!</v>
      </c>
      <c r="K29" s="28"/>
      <c r="L29" s="101" t="e">
        <f t="shared" si="3"/>
        <v>#VALUE!</v>
      </c>
      <c r="M29" s="109" t="e">
        <f t="shared" si="4"/>
        <v>#VALUE!</v>
      </c>
      <c r="N29" s="28"/>
      <c r="O29" s="101" t="e">
        <f t="shared" si="5"/>
        <v>#VALUE!</v>
      </c>
      <c r="P29" s="109" t="e">
        <f t="shared" si="6"/>
        <v>#VALUE!</v>
      </c>
      <c r="Q29" s="112"/>
      <c r="R29" s="101" t="e">
        <f t="shared" si="7"/>
        <v>#VALUE!</v>
      </c>
      <c r="S29" s="109" t="e">
        <f t="shared" si="8"/>
        <v>#VALUE!</v>
      </c>
      <c r="T29" s="112"/>
      <c r="U29" s="101" t="e">
        <f t="shared" si="9"/>
        <v>#VALUE!</v>
      </c>
      <c r="V29" s="109" t="e">
        <f t="shared" si="10"/>
        <v>#VALUE!</v>
      </c>
      <c r="W29" s="112"/>
      <c r="X29" s="101" t="e">
        <f t="shared" si="11"/>
        <v>#VALUE!</v>
      </c>
      <c r="Y29" s="109" t="e">
        <f t="shared" si="12"/>
        <v>#VALUE!</v>
      </c>
      <c r="Z29" s="112"/>
      <c r="AA29" s="101" t="e">
        <f t="shared" si="13"/>
        <v>#VALUE!</v>
      </c>
      <c r="AB29" s="109" t="e">
        <f t="shared" si="14"/>
        <v>#VALUE!</v>
      </c>
      <c r="AC29" s="112"/>
      <c r="AD29" s="101" t="e">
        <f t="shared" si="21"/>
        <v>#VALUE!</v>
      </c>
      <c r="AE29" s="109" t="e">
        <f t="shared" si="16"/>
        <v>#VALUE!</v>
      </c>
      <c r="AF29" s="28"/>
      <c r="AG29" s="34">
        <f t="shared" si="19"/>
        <v>900</v>
      </c>
      <c r="AH29" s="53"/>
    </row>
    <row r="30" spans="1:34" ht="19.5" hidden="1" customHeight="1" outlineLevel="1">
      <c r="A30" s="25"/>
      <c r="B30" s="123">
        <f>'PVC-U-Normabmessungen'!B29</f>
        <v>1000</v>
      </c>
      <c r="C30" s="66" t="str">
        <f>'PVC-U-Innenabmessungen'!S28</f>
        <v>-</v>
      </c>
      <c r="D30" s="106" t="e">
        <f t="shared" si="20"/>
        <v>#VALUE!</v>
      </c>
      <c r="E30" s="6"/>
      <c r="F30" s="102" t="e">
        <f t="shared" si="18"/>
        <v>#VALUE!</v>
      </c>
      <c r="G30" s="110" t="e">
        <f t="shared" si="0"/>
        <v>#VALUE!</v>
      </c>
      <c r="H30" s="28"/>
      <c r="I30" s="128" t="e">
        <f t="shared" si="1"/>
        <v>#VALUE!</v>
      </c>
      <c r="J30" s="110" t="e">
        <f t="shared" si="2"/>
        <v>#VALUE!</v>
      </c>
      <c r="K30" s="28"/>
      <c r="L30" s="128" t="e">
        <f t="shared" si="3"/>
        <v>#VALUE!</v>
      </c>
      <c r="M30" s="110" t="e">
        <f t="shared" si="4"/>
        <v>#VALUE!</v>
      </c>
      <c r="N30" s="28"/>
      <c r="O30" s="128" t="e">
        <f t="shared" si="5"/>
        <v>#VALUE!</v>
      </c>
      <c r="P30" s="110" t="e">
        <f t="shared" si="6"/>
        <v>#VALUE!</v>
      </c>
      <c r="Q30" s="112"/>
      <c r="R30" s="128" t="e">
        <f t="shared" si="7"/>
        <v>#VALUE!</v>
      </c>
      <c r="S30" s="110" t="e">
        <f t="shared" si="8"/>
        <v>#VALUE!</v>
      </c>
      <c r="T30" s="112"/>
      <c r="U30" s="128" t="e">
        <f t="shared" si="9"/>
        <v>#VALUE!</v>
      </c>
      <c r="V30" s="110" t="e">
        <f t="shared" si="10"/>
        <v>#VALUE!</v>
      </c>
      <c r="W30" s="112"/>
      <c r="X30" s="128" t="e">
        <f t="shared" si="11"/>
        <v>#VALUE!</v>
      </c>
      <c r="Y30" s="110" t="e">
        <f t="shared" si="12"/>
        <v>#VALUE!</v>
      </c>
      <c r="Z30" s="112"/>
      <c r="AA30" s="128" t="e">
        <f t="shared" si="13"/>
        <v>#VALUE!</v>
      </c>
      <c r="AB30" s="110" t="e">
        <f t="shared" si="14"/>
        <v>#VALUE!</v>
      </c>
      <c r="AC30" s="112"/>
      <c r="AD30" s="128" t="e">
        <f t="shared" si="21"/>
        <v>#VALUE!</v>
      </c>
      <c r="AE30" s="110" t="e">
        <f t="shared" si="16"/>
        <v>#VALUE!</v>
      </c>
      <c r="AF30" s="28"/>
      <c r="AG30" s="87">
        <f t="shared" si="19"/>
        <v>1000</v>
      </c>
      <c r="AH30" s="53"/>
    </row>
    <row r="31" spans="1:34" ht="19.5" hidden="1" customHeight="1" outlineLevel="1" thickBot="1">
      <c r="A31" s="25"/>
      <c r="B31" s="124">
        <f>'PVC-U-Normabmessungen'!B30</f>
        <v>1200</v>
      </c>
      <c r="C31" s="98" t="str">
        <f>'PVC-U-Innenabmessungen'!S29</f>
        <v>-</v>
      </c>
      <c r="D31" s="107" t="e">
        <f t="shared" si="20"/>
        <v>#VALUE!</v>
      </c>
      <c r="E31" s="6"/>
      <c r="F31" s="103" t="e">
        <f t="shared" si="18"/>
        <v>#VALUE!</v>
      </c>
      <c r="G31" s="111" t="e">
        <f t="shared" si="0"/>
        <v>#VALUE!</v>
      </c>
      <c r="H31" s="6"/>
      <c r="I31" s="103" t="e">
        <f t="shared" si="1"/>
        <v>#VALUE!</v>
      </c>
      <c r="J31" s="111" t="e">
        <f t="shared" si="2"/>
        <v>#VALUE!</v>
      </c>
      <c r="K31" s="28"/>
      <c r="L31" s="103" t="e">
        <f t="shared" si="3"/>
        <v>#VALUE!</v>
      </c>
      <c r="M31" s="111" t="e">
        <f t="shared" si="4"/>
        <v>#VALUE!</v>
      </c>
      <c r="N31" s="28"/>
      <c r="O31" s="103" t="e">
        <f t="shared" si="5"/>
        <v>#VALUE!</v>
      </c>
      <c r="P31" s="111" t="e">
        <f t="shared" si="6"/>
        <v>#VALUE!</v>
      </c>
      <c r="Q31" s="112"/>
      <c r="R31" s="103" t="e">
        <f t="shared" si="7"/>
        <v>#VALUE!</v>
      </c>
      <c r="S31" s="111" t="e">
        <f t="shared" si="8"/>
        <v>#VALUE!</v>
      </c>
      <c r="T31" s="112"/>
      <c r="U31" s="103" t="e">
        <f t="shared" si="9"/>
        <v>#VALUE!</v>
      </c>
      <c r="V31" s="111" t="e">
        <f t="shared" si="10"/>
        <v>#VALUE!</v>
      </c>
      <c r="W31" s="112"/>
      <c r="X31" s="103" t="e">
        <f t="shared" si="11"/>
        <v>#VALUE!</v>
      </c>
      <c r="Y31" s="111" t="e">
        <f t="shared" si="12"/>
        <v>#VALUE!</v>
      </c>
      <c r="Z31" s="112"/>
      <c r="AA31" s="103" t="e">
        <f t="shared" si="13"/>
        <v>#VALUE!</v>
      </c>
      <c r="AB31" s="111" t="e">
        <f t="shared" si="14"/>
        <v>#VALUE!</v>
      </c>
      <c r="AC31" s="112"/>
      <c r="AD31" s="103" t="e">
        <f t="shared" si="21"/>
        <v>#VALUE!</v>
      </c>
      <c r="AE31" s="111" t="e">
        <f t="shared" si="16"/>
        <v>#VALUE!</v>
      </c>
      <c r="AF31" s="28"/>
      <c r="AG31" s="97">
        <f t="shared" si="19"/>
        <v>1200</v>
      </c>
      <c r="AH31" s="53"/>
    </row>
    <row r="32" spans="1:34" collapsed="1">
      <c r="A32" s="46"/>
      <c r="B32" s="13"/>
      <c r="C32" s="13"/>
      <c r="D32" s="13"/>
      <c r="E32" s="47"/>
      <c r="F32" s="65"/>
      <c r="G32" s="55"/>
      <c r="H32" s="56"/>
      <c r="I32" s="56"/>
      <c r="J32" s="55"/>
      <c r="K32" s="56"/>
      <c r="L32" s="56"/>
      <c r="M32" s="56"/>
      <c r="N32" s="56"/>
      <c r="O32" s="56"/>
      <c r="P32" s="55"/>
      <c r="Q32" s="55"/>
      <c r="R32" s="65" t="s">
        <v>18</v>
      </c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47"/>
      <c r="AG32" s="47"/>
      <c r="AH32" s="48"/>
    </row>
    <row r="33" spans="2:29">
      <c r="B33" s="49" t="s">
        <v>67</v>
      </c>
      <c r="C33" s="49"/>
      <c r="D33" s="49"/>
      <c r="AC33" s="112"/>
    </row>
  </sheetData>
  <mergeCells count="3">
    <mergeCell ref="H1:AD1"/>
    <mergeCell ref="H2:AD4"/>
    <mergeCell ref="U9:AD9"/>
  </mergeCells>
  <pageMargins left="0.79000000000000015" right="0.79000000000000015" top="0.39000000000000007" bottom="0.39000000000000007" header="0.2" footer="0.24000000000000002"/>
  <pageSetup paperSize="9" scale="80" orientation="landscape" r:id="rId1"/>
  <headerFooter>
    <oddFooter xml:space="preserve">&amp;CGeschäftsstelle VKR  Schachenallee 29C CH-5000 Aarau
Tel. +41 (0)62 834 00 60 www.vkr.ch  info@vkr.ch
&amp;R
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71117-8360-4B3C-BAFC-2D6B8C0058A1}">
  <sheetPr>
    <tabColor theme="5" tint="0.59999389629810485"/>
  </sheetPr>
  <dimension ref="A1:AH33"/>
  <sheetViews>
    <sheetView showGridLines="0" view="pageBreakPreview" zoomScale="110" zoomScaleNormal="100" zoomScaleSheetLayoutView="110" zoomScalePageLayoutView="120" workbookViewId="0">
      <selection activeCell="R10" sqref="R10"/>
    </sheetView>
  </sheetViews>
  <sheetFormatPr baseColWidth="10" defaultRowHeight="12.7" outlineLevelRow="1"/>
  <cols>
    <col min="1" max="1" width="1.29296875" customWidth="1"/>
    <col min="2" max="2" width="5.87890625" customWidth="1"/>
    <col min="3" max="3" width="6.9375" bestFit="1" customWidth="1"/>
    <col min="4" max="4" width="6.76171875" bestFit="1" customWidth="1"/>
    <col min="5" max="5" width="2.703125" customWidth="1"/>
    <col min="6" max="6" width="6.3515625" bestFit="1" customWidth="1"/>
    <col min="7" max="7" width="6.29296875" bestFit="1" customWidth="1"/>
    <col min="8" max="8" width="1.703125" customWidth="1"/>
    <col min="9" max="9" width="6.3515625" bestFit="1" customWidth="1"/>
    <col min="10" max="10" width="6.29296875" bestFit="1" customWidth="1"/>
    <col min="11" max="11" width="1.703125" customWidth="1"/>
    <col min="12" max="12" width="6.3515625" bestFit="1" customWidth="1"/>
    <col min="13" max="13" width="6.29296875" bestFit="1" customWidth="1"/>
    <col min="14" max="14" width="1.703125" customWidth="1"/>
    <col min="15" max="15" width="6.3515625" bestFit="1" customWidth="1"/>
    <col min="16" max="16" width="6.29296875" bestFit="1" customWidth="1"/>
    <col min="17" max="17" width="1.703125" customWidth="1"/>
    <col min="18" max="18" width="6.3515625" bestFit="1" customWidth="1"/>
    <col min="19" max="19" width="6.29296875" bestFit="1" customWidth="1"/>
    <col min="20" max="20" width="1.703125" customWidth="1"/>
    <col min="21" max="21" width="6.3515625" bestFit="1" customWidth="1"/>
    <col min="22" max="22" width="6.29296875" bestFit="1" customWidth="1"/>
    <col min="23" max="23" width="1.703125" customWidth="1"/>
    <col min="24" max="24" width="6.3515625" bestFit="1" customWidth="1"/>
    <col min="25" max="25" width="6.29296875" bestFit="1" customWidth="1"/>
    <col min="26" max="26" width="1.703125" customWidth="1"/>
    <col min="27" max="27" width="6.3515625" bestFit="1" customWidth="1"/>
    <col min="28" max="28" width="6.29296875" bestFit="1" customWidth="1"/>
    <col min="29" max="29" width="1.703125" customWidth="1"/>
    <col min="30" max="30" width="6.3515625" bestFit="1" customWidth="1"/>
    <col min="31" max="31" width="6.29296875" bestFit="1" customWidth="1"/>
    <col min="32" max="32" width="1.703125" customWidth="1"/>
    <col min="33" max="33" width="5.64453125" customWidth="1"/>
    <col min="34" max="34" width="1.46875" customWidth="1"/>
    <col min="35" max="35" width="0.9375" customWidth="1"/>
  </cols>
  <sheetData>
    <row r="1" spans="1:34" s="3" customFormat="1" ht="18" customHeight="1">
      <c r="A1" s="1"/>
      <c r="B1" s="2"/>
      <c r="C1" s="2"/>
      <c r="D1" s="2"/>
      <c r="E1" s="2"/>
      <c r="F1" s="2"/>
      <c r="G1" s="72"/>
      <c r="H1" s="236" t="s">
        <v>42</v>
      </c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  <c r="AA1" s="236"/>
      <c r="AB1" s="236"/>
      <c r="AC1" s="236"/>
      <c r="AD1" s="236"/>
      <c r="AE1" s="72"/>
      <c r="AF1" s="72"/>
      <c r="AG1" s="71" t="s">
        <v>102</v>
      </c>
      <c r="AH1" s="69"/>
    </row>
    <row r="2" spans="1:34" s="3" customFormat="1" ht="18" customHeight="1">
      <c r="A2" s="4"/>
      <c r="B2" s="5"/>
      <c r="C2" s="5"/>
      <c r="D2" s="5"/>
      <c r="E2" s="5"/>
      <c r="F2" s="5"/>
      <c r="G2" s="73"/>
      <c r="H2" s="237" t="s">
        <v>41</v>
      </c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73"/>
      <c r="AF2" s="73"/>
      <c r="AH2" s="70"/>
    </row>
    <row r="3" spans="1:34" s="3" customFormat="1" ht="18" customHeight="1">
      <c r="A3" s="4"/>
      <c r="B3" s="5"/>
      <c r="C3" s="5"/>
      <c r="D3" s="5"/>
      <c r="E3" s="5"/>
      <c r="F3" s="5"/>
      <c r="G3" s="73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73"/>
      <c r="AF3" s="73"/>
      <c r="AH3" s="70"/>
    </row>
    <row r="4" spans="1:34" s="3" customFormat="1" ht="18" customHeight="1">
      <c r="A4" s="4"/>
      <c r="B4" s="5"/>
      <c r="C4" s="5"/>
      <c r="D4" s="5"/>
      <c r="E4" s="5"/>
      <c r="F4" s="5"/>
      <c r="G4" s="73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73"/>
      <c r="AF4" s="73"/>
      <c r="AH4" s="70"/>
    </row>
    <row r="5" spans="1:34" s="3" customFormat="1" ht="18" customHeight="1">
      <c r="A5" s="4"/>
      <c r="B5" s="8" t="s">
        <v>7</v>
      </c>
      <c r="C5" s="8"/>
      <c r="D5" s="8"/>
      <c r="E5" s="8"/>
      <c r="F5" s="8"/>
      <c r="G5" s="8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H5" s="70"/>
    </row>
    <row r="6" spans="1:34" s="3" customFormat="1" ht="18" customHeight="1">
      <c r="A6" s="4"/>
      <c r="B6" s="10" t="s">
        <v>8</v>
      </c>
      <c r="C6" s="10"/>
      <c r="D6" s="10"/>
      <c r="E6" s="10"/>
      <c r="F6" s="10"/>
      <c r="G6" s="10"/>
      <c r="H6" s="10"/>
      <c r="I6" s="10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H6" s="70"/>
    </row>
    <row r="7" spans="1:34" s="3" customFormat="1" ht="8.25" customHeight="1">
      <c r="A7" s="11"/>
      <c r="B7" s="12"/>
      <c r="C7" s="12"/>
      <c r="D7" s="12"/>
      <c r="E7" s="12"/>
      <c r="F7" s="12"/>
      <c r="G7" s="12"/>
      <c r="H7" s="12"/>
      <c r="I7" s="12"/>
      <c r="J7" s="13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59"/>
    </row>
    <row r="8" spans="1:34" s="3" customFormat="1" ht="9" customHeight="1"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/>
    </row>
    <row r="9" spans="1:34" ht="18.350000000000001">
      <c r="A9" s="120"/>
      <c r="B9" s="134" t="s">
        <v>20</v>
      </c>
      <c r="C9" s="129"/>
      <c r="D9" s="129"/>
      <c r="E9" s="129"/>
      <c r="F9" s="129"/>
      <c r="G9" s="129"/>
      <c r="H9" s="129"/>
      <c r="I9" s="129"/>
      <c r="J9" s="129"/>
      <c r="K9" s="129"/>
      <c r="L9" s="136" t="s">
        <v>24</v>
      </c>
      <c r="M9" s="129"/>
      <c r="N9" s="129"/>
      <c r="O9" s="129"/>
      <c r="P9" s="137" t="s">
        <v>21</v>
      </c>
      <c r="Q9" s="129"/>
      <c r="R9" s="135">
        <v>0.5</v>
      </c>
      <c r="S9" s="136" t="s">
        <v>19</v>
      </c>
      <c r="T9" s="129"/>
      <c r="U9" s="302" t="s">
        <v>106</v>
      </c>
      <c r="V9" s="303"/>
      <c r="W9" s="303"/>
      <c r="X9" s="303"/>
      <c r="Y9" s="303"/>
      <c r="Z9" s="303"/>
      <c r="AA9" s="303"/>
      <c r="AB9" s="303"/>
      <c r="AC9" s="303"/>
      <c r="AD9" s="304"/>
      <c r="AE9" s="75"/>
      <c r="AF9" s="139" t="s">
        <v>40</v>
      </c>
      <c r="AG9" s="74"/>
      <c r="AH9" s="16"/>
    </row>
    <row r="10" spans="1:34" ht="12.75" customHeight="1">
      <c r="H10" s="18"/>
      <c r="I10" s="18"/>
      <c r="J10" s="18"/>
      <c r="K10" s="18"/>
      <c r="L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</row>
    <row r="11" spans="1:34" ht="15.35">
      <c r="A11" s="20"/>
      <c r="B11" s="21"/>
      <c r="C11" s="21"/>
      <c r="D11" s="21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4"/>
    </row>
    <row r="12" spans="1:34" hidden="1">
      <c r="A12" s="25"/>
      <c r="B12" s="26">
        <v>1</v>
      </c>
      <c r="C12" s="26"/>
      <c r="D12" s="26"/>
      <c r="E12" s="6"/>
      <c r="F12" s="6"/>
      <c r="G12" s="6"/>
      <c r="H12" s="26">
        <v>2</v>
      </c>
      <c r="I12" s="88"/>
      <c r="J12" s="92">
        <v>3</v>
      </c>
      <c r="K12" s="26">
        <v>6</v>
      </c>
      <c r="L12" s="88"/>
      <c r="M12" s="92">
        <v>7</v>
      </c>
      <c r="N12" s="26">
        <v>10</v>
      </c>
      <c r="O12" s="26"/>
      <c r="P12" s="26">
        <v>11</v>
      </c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6"/>
    </row>
    <row r="13" spans="1:34" s="114" customFormat="1" ht="18" customHeight="1">
      <c r="A13" s="113"/>
      <c r="C13" s="115"/>
      <c r="D13" s="116" t="s">
        <v>15</v>
      </c>
      <c r="F13" s="117">
        <v>10</v>
      </c>
      <c r="G13" s="117" t="s">
        <v>16</v>
      </c>
      <c r="H13" s="118"/>
      <c r="I13" s="117">
        <v>15</v>
      </c>
      <c r="J13" s="117" t="s">
        <v>16</v>
      </c>
      <c r="K13" s="118"/>
      <c r="L13" s="117">
        <v>20</v>
      </c>
      <c r="M13" s="117" t="s">
        <v>16</v>
      </c>
      <c r="N13" s="118"/>
      <c r="O13" s="117">
        <v>25</v>
      </c>
      <c r="P13" s="117" t="s">
        <v>16</v>
      </c>
      <c r="R13" s="117">
        <v>30</v>
      </c>
      <c r="S13" s="117" t="s">
        <v>16</v>
      </c>
      <c r="U13" s="117">
        <v>35</v>
      </c>
      <c r="V13" s="117" t="s">
        <v>16</v>
      </c>
      <c r="X13" s="117">
        <v>40</v>
      </c>
      <c r="Y13" s="117" t="s">
        <v>16</v>
      </c>
      <c r="AA13" s="117">
        <v>45</v>
      </c>
      <c r="AB13" s="117" t="s">
        <v>16</v>
      </c>
      <c r="AD13" s="117">
        <v>50</v>
      </c>
      <c r="AE13" s="117" t="s">
        <v>16</v>
      </c>
      <c r="AF13" s="118"/>
      <c r="AG13" s="118"/>
      <c r="AH13" s="119"/>
    </row>
    <row r="14" spans="1:34" ht="18" customHeight="1" thickBot="1">
      <c r="A14" s="25"/>
      <c r="C14" s="60"/>
      <c r="E14" s="99"/>
      <c r="H14" s="6"/>
      <c r="K14" s="6"/>
      <c r="N14" s="6"/>
      <c r="AF14" s="6"/>
      <c r="AG14" s="6"/>
      <c r="AH14" s="27"/>
    </row>
    <row r="15" spans="1:34" ht="19.5" customHeight="1" thickBot="1">
      <c r="A15" s="25"/>
      <c r="B15" s="144" t="s">
        <v>1</v>
      </c>
      <c r="C15" s="145" t="s">
        <v>6</v>
      </c>
      <c r="D15" s="146" t="s">
        <v>17</v>
      </c>
      <c r="E15" s="6"/>
      <c r="F15" s="147" t="s">
        <v>13</v>
      </c>
      <c r="G15" s="148" t="s">
        <v>14</v>
      </c>
      <c r="H15" s="6"/>
      <c r="I15" s="147" t="s">
        <v>13</v>
      </c>
      <c r="J15" s="148" t="s">
        <v>14</v>
      </c>
      <c r="K15" s="68"/>
      <c r="L15" s="147" t="s">
        <v>13</v>
      </c>
      <c r="M15" s="148" t="s">
        <v>14</v>
      </c>
      <c r="N15" s="68"/>
      <c r="O15" s="147" t="s">
        <v>13</v>
      </c>
      <c r="P15" s="148" t="s">
        <v>14</v>
      </c>
      <c r="Q15" s="89"/>
      <c r="R15" s="147" t="s">
        <v>13</v>
      </c>
      <c r="S15" s="148" t="s">
        <v>14</v>
      </c>
      <c r="T15" s="89"/>
      <c r="U15" s="147" t="s">
        <v>13</v>
      </c>
      <c r="V15" s="148" t="s">
        <v>14</v>
      </c>
      <c r="W15" s="89"/>
      <c r="X15" s="147" t="s">
        <v>13</v>
      </c>
      <c r="Y15" s="148" t="s">
        <v>14</v>
      </c>
      <c r="Z15" s="89"/>
      <c r="AA15" s="147" t="s">
        <v>13</v>
      </c>
      <c r="AB15" s="148" t="s">
        <v>14</v>
      </c>
      <c r="AC15" s="89"/>
      <c r="AD15" s="147" t="s">
        <v>13</v>
      </c>
      <c r="AE15" s="148" t="s">
        <v>14</v>
      </c>
      <c r="AF15" s="54"/>
      <c r="AG15" s="144" t="s">
        <v>1</v>
      </c>
      <c r="AH15" s="27"/>
    </row>
    <row r="16" spans="1:34" ht="19.5" customHeight="1">
      <c r="A16" s="25"/>
      <c r="B16" s="52">
        <f>'PVC-U-Normabmessungen'!B15</f>
        <v>110</v>
      </c>
      <c r="C16" s="91" t="str">
        <f>'PVC-U-Innenabmessungen'!S14</f>
        <v>-</v>
      </c>
      <c r="D16" s="125" t="s">
        <v>50</v>
      </c>
      <c r="E16" s="6"/>
      <c r="F16" s="100" t="s">
        <v>50</v>
      </c>
      <c r="G16" s="127" t="s">
        <v>50</v>
      </c>
      <c r="H16" s="6"/>
      <c r="I16" s="100" t="s">
        <v>50</v>
      </c>
      <c r="J16" s="127" t="s">
        <v>50</v>
      </c>
      <c r="K16" s="28"/>
      <c r="L16" s="100" t="s">
        <v>50</v>
      </c>
      <c r="M16" s="127" t="s">
        <v>50</v>
      </c>
      <c r="N16" s="28"/>
      <c r="O16" s="100" t="s">
        <v>50</v>
      </c>
      <c r="P16" s="127" t="s">
        <v>50</v>
      </c>
      <c r="Q16" s="112"/>
      <c r="R16" s="100" t="s">
        <v>50</v>
      </c>
      <c r="S16" s="127" t="s">
        <v>50</v>
      </c>
      <c r="T16" s="112"/>
      <c r="U16" s="100" t="s">
        <v>50</v>
      </c>
      <c r="V16" s="127" t="s">
        <v>50</v>
      </c>
      <c r="W16" s="112"/>
      <c r="X16" s="100" t="s">
        <v>50</v>
      </c>
      <c r="Y16" s="127" t="s">
        <v>50</v>
      </c>
      <c r="Z16" s="112"/>
      <c r="AA16" s="100" t="s">
        <v>50</v>
      </c>
      <c r="AB16" s="127" t="s">
        <v>50</v>
      </c>
      <c r="AC16" s="112"/>
      <c r="AD16" s="100" t="s">
        <v>50</v>
      </c>
      <c r="AE16" s="127" t="s">
        <v>50</v>
      </c>
      <c r="AF16" s="28"/>
      <c r="AG16" s="43">
        <f>B16</f>
        <v>110</v>
      </c>
      <c r="AH16" s="53"/>
    </row>
    <row r="17" spans="1:34" ht="19.5" customHeight="1">
      <c r="A17" s="25"/>
      <c r="B17" s="50">
        <f>'PVC-U-Normabmessungen'!B16</f>
        <v>125</v>
      </c>
      <c r="C17" s="93" t="str">
        <f>'PVC-U-Innenabmessungen'!S15</f>
        <v>-</v>
      </c>
      <c r="D17" s="105" t="s">
        <v>50</v>
      </c>
      <c r="E17" s="6"/>
      <c r="F17" s="101" t="s">
        <v>50</v>
      </c>
      <c r="G17" s="63" t="s">
        <v>50</v>
      </c>
      <c r="H17" s="6"/>
      <c r="I17" s="101" t="s">
        <v>50</v>
      </c>
      <c r="J17" s="63" t="s">
        <v>50</v>
      </c>
      <c r="K17" s="28"/>
      <c r="L17" s="101" t="s">
        <v>50</v>
      </c>
      <c r="M17" s="63" t="s">
        <v>50</v>
      </c>
      <c r="N17" s="28"/>
      <c r="O17" s="101" t="s">
        <v>50</v>
      </c>
      <c r="P17" s="63" t="s">
        <v>50</v>
      </c>
      <c r="Q17" s="112"/>
      <c r="R17" s="101" t="s">
        <v>50</v>
      </c>
      <c r="S17" s="63" t="s">
        <v>50</v>
      </c>
      <c r="T17" s="112"/>
      <c r="U17" s="101" t="s">
        <v>50</v>
      </c>
      <c r="V17" s="63" t="s">
        <v>50</v>
      </c>
      <c r="W17" s="112"/>
      <c r="X17" s="101" t="s">
        <v>50</v>
      </c>
      <c r="Y17" s="63" t="s">
        <v>50</v>
      </c>
      <c r="Z17" s="112"/>
      <c r="AA17" s="101" t="s">
        <v>50</v>
      </c>
      <c r="AB17" s="63" t="s">
        <v>50</v>
      </c>
      <c r="AC17" s="112"/>
      <c r="AD17" s="101" t="s">
        <v>50</v>
      </c>
      <c r="AE17" s="63" t="s">
        <v>50</v>
      </c>
      <c r="AF17" s="28"/>
      <c r="AG17" s="34">
        <f t="shared" ref="AG17:AG31" si="0">B17</f>
        <v>125</v>
      </c>
      <c r="AH17" s="53"/>
    </row>
    <row r="18" spans="1:34" ht="19.5" customHeight="1">
      <c r="A18" s="25"/>
      <c r="B18" s="51">
        <f>'PVC-U-Normabmessungen'!B17</f>
        <v>160</v>
      </c>
      <c r="C18" s="66">
        <f>'PVC-U-Innenabmessungen'!S16</f>
        <v>148</v>
      </c>
      <c r="D18" s="106">
        <f t="shared" ref="D18:D19" si="1">PI()*(C18*C18)/4000000</f>
        <v>1.7203361371057709E-2</v>
      </c>
      <c r="E18" s="6"/>
      <c r="F18" s="102">
        <f t="shared" ref="F18:F21" si="2">-2*SQRT(8*9.81*($C18/4000)*F$13/1000)*LOG((($R$9/1000)/(3.71*4*$C18/4000))+(2.51*1.3*0.000001/((4*$C18/4000)*SQRT(8*9.81*($C18/4000)*F$13/1000))))</f>
        <v>1.0166207499918449</v>
      </c>
      <c r="G18" s="64">
        <f t="shared" ref="G18:G31" si="3">F18*$D18*1000</f>
        <v>17.489294139425422</v>
      </c>
      <c r="H18" s="6"/>
      <c r="I18" s="102">
        <f t="shared" ref="I18:I21" si="4">-2*SQRT(8*9.81*($C18/4000)*I$13/1000)*LOG((($R$9/1000)/(3.71*4*$C18/4000))+(2.51*1.3*0.000001/((4*$C18/4000)*SQRT(8*9.81*($C18/4000)*I$13/1000))))</f>
        <v>1.2492873720379694</v>
      </c>
      <c r="J18" s="64">
        <f t="shared" ref="J18:J31" si="5">I18*$D18*1000</f>
        <v>21.491942117468202</v>
      </c>
      <c r="K18" s="28"/>
      <c r="L18" s="102">
        <f t="shared" ref="L18:L21" si="6">-2*SQRT(8*9.81*($C18/4000)*L$13/1000)*LOG((($R$9/1000)/(3.71*4*$C18/4000))+(2.51*1.3*0.000001/((4*$C18/4000)*SQRT(8*9.81*($C18/4000)*L$13/1000))))</f>
        <v>1.4454884283961715</v>
      </c>
      <c r="M18" s="64">
        <f t="shared" ref="M18:M31" si="7">L18*$D18*1000</f>
        <v>24.867259791381617</v>
      </c>
      <c r="N18" s="28"/>
      <c r="O18" s="102">
        <f t="shared" ref="O18:O21" si="8">-2*SQRT(8*9.81*($C18/4000)*O$13/1000)*LOG((($R$9/1000)/(3.71*4*$C18/4000))+(2.51*1.3*0.000001/((4*$C18/4000)*SQRT(8*9.81*($C18/4000)*O$13/1000))))</f>
        <v>1.618371749692936</v>
      </c>
      <c r="P18" s="64">
        <f t="shared" ref="P18:P31" si="9">O18*$D18*1000</f>
        <v>27.841434042678529</v>
      </c>
      <c r="Q18" s="112"/>
      <c r="R18" s="102">
        <f t="shared" ref="R18:R21" si="10">-2*SQRT(8*9.81*($C18/4000)*R$13/1000)*LOG((($R$9/1000)/(3.71*4*$C18/4000))+(2.51*1.3*0.000001/((4*$C18/4000)*SQRT(8*9.81*($C18/4000)*R$13/1000))))</f>
        <v>1.7746857705866983</v>
      </c>
      <c r="S18" s="64">
        <f t="shared" ref="S18:S31" si="11">R18*$D18*1000</f>
        <v>30.530560631476991</v>
      </c>
      <c r="T18" s="112"/>
      <c r="U18" s="102">
        <f t="shared" ref="U18:U21" si="12">-2*SQRT(8*9.81*($C18/4000)*U$13/1000)*LOG((($R$9/1000)/(3.71*4*$C18/4000))+(2.51*1.3*0.000001/((4*$C18/4000)*SQRT(8*9.81*($C18/4000)*U$13/1000))))</f>
        <v>1.9184413502530564</v>
      </c>
      <c r="V18" s="64">
        <f t="shared" ref="V18:V31" si="13">U18*$D18*1000</f>
        <v>33.003639817583228</v>
      </c>
      <c r="W18" s="112"/>
      <c r="X18" s="102">
        <f t="shared" ref="X18:X21" si="14">-2*SQRT(8*9.81*($C18/4000)*X$13/1000)*LOG((($R$9/1000)/(3.71*4*$C18/4000))+(2.51*1.3*0.000001/((4*$C18/4000)*SQRT(8*9.81*($C18/4000)*X$13/1000))))</f>
        <v>2.0522526685981171</v>
      </c>
      <c r="Y18" s="64">
        <f t="shared" ref="Y18:Y31" si="15">X18*$D18*1000</f>
        <v>35.305644282610949</v>
      </c>
      <c r="Z18" s="112"/>
      <c r="AA18" s="102">
        <f t="shared" ref="AA18:AA21" si="16">-2*SQRT(8*9.81*($C18/4000)*AA$13/1000)*LOG((($R$9/1000)/(3.71*4*$C18/4000))+(2.51*1.3*0.000001/((4*$C18/4000)*SQRT(8*9.81*($C18/4000)*AA$13/1000))))</f>
        <v>2.1779359903195066</v>
      </c>
      <c r="AB18" s="64">
        <f t="shared" ref="AB18:AB31" si="17">AA18*$D18*1000</f>
        <v>37.467819884498915</v>
      </c>
      <c r="AC18" s="112"/>
      <c r="AD18" s="102">
        <f t="shared" ref="AD18:AD20" si="18">-2*SQRT(8*9.81*($C18/4000)*AD$13/1000)*LOG((($R$9/1000)/(3.71*4*$C18/4000))+(2.51*1.3*0.000001/((4*$C18/4000)*SQRT(8*9.81*($C18/4000)*AD$13/1000))))</f>
        <v>2.2968139772556699</v>
      </c>
      <c r="AE18" s="64">
        <f t="shared" ref="AE18:AE31" si="19">AD18*$D18*1000</f>
        <v>39.512920852825609</v>
      </c>
      <c r="AF18" s="28"/>
      <c r="AG18" s="38">
        <f t="shared" si="0"/>
        <v>160</v>
      </c>
      <c r="AH18" s="53"/>
    </row>
    <row r="19" spans="1:34" ht="19.5" customHeight="1">
      <c r="A19" s="25"/>
      <c r="B19" s="50">
        <f>'PVC-U-Normabmessungen'!B18</f>
        <v>200</v>
      </c>
      <c r="C19" s="93">
        <f>'PVC-U-Innenabmessungen'!S17</f>
        <v>185</v>
      </c>
      <c r="D19" s="105">
        <f t="shared" si="1"/>
        <v>2.6880252142277666E-2</v>
      </c>
      <c r="E19" s="6"/>
      <c r="F19" s="101">
        <f t="shared" si="2"/>
        <v>1.1757305259767152</v>
      </c>
      <c r="G19" s="109">
        <f t="shared" si="3"/>
        <v>31.603932989626848</v>
      </c>
      <c r="H19" s="6"/>
      <c r="I19" s="101">
        <f t="shared" si="4"/>
        <v>1.4442073519418157</v>
      </c>
      <c r="J19" s="109">
        <f t="shared" si="5"/>
        <v>38.820657765927152</v>
      </c>
      <c r="K19" s="28"/>
      <c r="L19" s="101">
        <f t="shared" si="6"/>
        <v>1.6705932098715623</v>
      </c>
      <c r="M19" s="109">
        <f t="shared" si="7"/>
        <v>44.905966708524588</v>
      </c>
      <c r="N19" s="28"/>
      <c r="O19" s="101">
        <f t="shared" si="8"/>
        <v>1.8700675284134716</v>
      </c>
      <c r="P19" s="109">
        <f t="shared" si="9"/>
        <v>50.267886686840114</v>
      </c>
      <c r="Q19" s="112"/>
      <c r="R19" s="101">
        <f t="shared" si="10"/>
        <v>2.0504202542231216</v>
      </c>
      <c r="S19" s="109">
        <f t="shared" si="11"/>
        <v>55.115813431150578</v>
      </c>
      <c r="T19" s="112"/>
      <c r="U19" s="101">
        <f t="shared" si="12"/>
        <v>2.2162807943931457</v>
      </c>
      <c r="V19" s="109">
        <f t="shared" si="13"/>
        <v>59.574186571375208</v>
      </c>
      <c r="W19" s="112"/>
      <c r="X19" s="101">
        <f t="shared" si="14"/>
        <v>2.3706662744872102</v>
      </c>
      <c r="Y19" s="109">
        <f t="shared" si="15"/>
        <v>63.724107203410249</v>
      </c>
      <c r="Z19" s="112"/>
      <c r="AA19" s="101">
        <f t="shared" si="16"/>
        <v>2.5156728085503057</v>
      </c>
      <c r="AB19" s="109">
        <f t="shared" si="17"/>
        <v>67.621919401304041</v>
      </c>
      <c r="AC19" s="112"/>
      <c r="AD19" s="101">
        <f t="shared" si="18"/>
        <v>2.6528267936689933</v>
      </c>
      <c r="AE19" s="109">
        <f t="shared" si="19"/>
        <v>71.308653103612542</v>
      </c>
      <c r="AF19" s="28"/>
      <c r="AG19" s="34">
        <f t="shared" si="0"/>
        <v>200</v>
      </c>
      <c r="AH19" s="53"/>
    </row>
    <row r="20" spans="1:34" ht="19.5" customHeight="1">
      <c r="A20" s="25"/>
      <c r="B20" s="51">
        <f>'PVC-U-Normabmessungen'!B19</f>
        <v>250</v>
      </c>
      <c r="C20" s="90">
        <f>'PVC-U-Innenabmessungen'!S18</f>
        <v>231.4</v>
      </c>
      <c r="D20" s="122">
        <f>PI()*(C20*C20)/4000000</f>
        <v>4.2054898641353228E-2</v>
      </c>
      <c r="E20" s="6"/>
      <c r="F20" s="126">
        <f t="shared" si="2"/>
        <v>1.3585734394747493</v>
      </c>
      <c r="G20" s="121">
        <f t="shared" si="3"/>
        <v>57.134668293945218</v>
      </c>
      <c r="H20" s="28"/>
      <c r="I20" s="128">
        <f t="shared" si="4"/>
        <v>1.6681901771073253</v>
      </c>
      <c r="J20" s="110">
        <f t="shared" si="5"/>
        <v>70.155568812749664</v>
      </c>
      <c r="K20" s="28"/>
      <c r="L20" s="128">
        <f t="shared" si="6"/>
        <v>1.929254269251987</v>
      </c>
      <c r="M20" s="110">
        <f t="shared" si="7"/>
        <v>81.134592746790304</v>
      </c>
      <c r="N20" s="28"/>
      <c r="O20" s="128">
        <f t="shared" si="8"/>
        <v>2.1592785362932907</v>
      </c>
      <c r="P20" s="110">
        <f t="shared" si="9"/>
        <v>90.808239982263899</v>
      </c>
      <c r="Q20" s="112"/>
      <c r="R20" s="128">
        <f t="shared" si="10"/>
        <v>2.3672492316549438</v>
      </c>
      <c r="S20" s="110">
        <f t="shared" si="11"/>
        <v>99.554426496069965</v>
      </c>
      <c r="T20" s="112"/>
      <c r="U20" s="128">
        <f t="shared" si="12"/>
        <v>2.5585062731460235</v>
      </c>
      <c r="V20" s="110">
        <f t="shared" si="13"/>
        <v>107.59772199042241</v>
      </c>
      <c r="W20" s="112"/>
      <c r="X20" s="128">
        <f t="shared" si="14"/>
        <v>2.7365296547308371</v>
      </c>
      <c r="Y20" s="110">
        <f t="shared" si="15"/>
        <v>115.08447725876269</v>
      </c>
      <c r="Z20" s="112"/>
      <c r="AA20" s="128">
        <f t="shared" si="16"/>
        <v>2.9037369644557876</v>
      </c>
      <c r="AB20" s="110">
        <f t="shared" si="17"/>
        <v>122.11636372133884</v>
      </c>
      <c r="AC20" s="112"/>
      <c r="AD20" s="128">
        <f t="shared" si="18"/>
        <v>3.0618886426140475</v>
      </c>
      <c r="AE20" s="110">
        <f t="shared" si="19"/>
        <v>128.76741651624437</v>
      </c>
      <c r="AF20" s="28"/>
      <c r="AG20" s="38">
        <f t="shared" si="0"/>
        <v>250</v>
      </c>
      <c r="AH20" s="53"/>
    </row>
    <row r="21" spans="1:34" ht="19.5" customHeight="1">
      <c r="A21" s="25"/>
      <c r="B21" s="50">
        <f>'PVC-U-Normabmessungen'!B20</f>
        <v>315</v>
      </c>
      <c r="C21" s="93">
        <f>'PVC-U-Innenabmessungen'!S19</f>
        <v>291.60000000000002</v>
      </c>
      <c r="D21" s="105">
        <f t="shared" ref="D21:D31" si="20">PI()*(C21*C21)/4000000</f>
        <v>6.6782845656656542E-2</v>
      </c>
      <c r="E21" s="6"/>
      <c r="F21" s="101">
        <f t="shared" si="2"/>
        <v>1.5754575257450185</v>
      </c>
      <c r="G21" s="109">
        <f t="shared" si="3"/>
        <v>105.21353678044758</v>
      </c>
      <c r="H21" s="6"/>
      <c r="I21" s="101">
        <f t="shared" si="4"/>
        <v>1.93386203691382</v>
      </c>
      <c r="J21" s="109">
        <f t="shared" si="5"/>
        <v>129.14880993248306</v>
      </c>
      <c r="K21" s="28"/>
      <c r="L21" s="101">
        <f t="shared" si="6"/>
        <v>2.2360519753475741</v>
      </c>
      <c r="M21" s="109">
        <f t="shared" si="7"/>
        <v>149.32991394989904</v>
      </c>
      <c r="N21" s="28"/>
      <c r="O21" s="101">
        <f t="shared" si="8"/>
        <v>2.5023067478119141</v>
      </c>
      <c r="P21" s="109">
        <f t="shared" si="9"/>
        <v>167.11116532473324</v>
      </c>
      <c r="Q21" s="112"/>
      <c r="R21" s="101">
        <f t="shared" si="10"/>
        <v>2.7430310906865074</v>
      </c>
      <c r="S21" s="109">
        <f t="shared" si="11"/>
        <v>183.18742196072731</v>
      </c>
      <c r="T21" s="112"/>
      <c r="U21" s="101">
        <f t="shared" si="12"/>
        <v>2.9644074193499064</v>
      </c>
      <c r="V21" s="109">
        <f t="shared" si="13"/>
        <v>197.97156314989232</v>
      </c>
      <c r="W21" s="112"/>
      <c r="X21" s="101">
        <f t="shared" si="14"/>
        <v>3.1704645950826116</v>
      </c>
      <c r="Y21" s="109">
        <f t="shared" si="15"/>
        <v>211.73264771329613</v>
      </c>
      <c r="Z21" s="112"/>
      <c r="AA21" s="101">
        <f t="shared" si="16"/>
        <v>3.3640014162440255</v>
      </c>
      <c r="AB21" s="109">
        <f t="shared" si="17"/>
        <v>224.65758736979876</v>
      </c>
      <c r="AC21" s="112"/>
      <c r="AD21" s="101">
        <f>-2*SQRT(8*9.81*($C21/4000)*AD$13/1000)*LOG((($R$9/1000)/(3.71*4*$C21/4000))+(2.51*1.3*0.000001/((4*$C21/4000)*SQRT(8*9.81*($C21/4000)*AD$13/1000))))</f>
        <v>3.5470558607506888</v>
      </c>
      <c r="AE21" s="109">
        <f t="shared" si="19"/>
        <v>236.88248408405227</v>
      </c>
      <c r="AF21" s="28"/>
      <c r="AG21" s="34">
        <f t="shared" si="0"/>
        <v>315</v>
      </c>
      <c r="AH21" s="53"/>
    </row>
    <row r="22" spans="1:34" ht="19.5" customHeight="1">
      <c r="A22" s="25"/>
      <c r="B22" s="52">
        <f>'PVC-U-Normabmessungen'!B21</f>
        <v>355</v>
      </c>
      <c r="C22" s="66" t="str">
        <f>'PVC-U-Innenabmessungen'!S20</f>
        <v>-</v>
      </c>
      <c r="D22" s="106" t="s">
        <v>50</v>
      </c>
      <c r="E22" s="6"/>
      <c r="F22" s="102" t="s">
        <v>50</v>
      </c>
      <c r="G22" s="110" t="s">
        <v>50</v>
      </c>
      <c r="H22" s="28"/>
      <c r="I22" s="128" t="s">
        <v>50</v>
      </c>
      <c r="J22" s="110" t="s">
        <v>50</v>
      </c>
      <c r="K22" s="28"/>
      <c r="L22" s="128" t="s">
        <v>50</v>
      </c>
      <c r="M22" s="110" t="s">
        <v>50</v>
      </c>
      <c r="N22" s="28"/>
      <c r="O22" s="128" t="s">
        <v>50</v>
      </c>
      <c r="P22" s="110" t="s">
        <v>50</v>
      </c>
      <c r="Q22" s="112"/>
      <c r="R22" s="128" t="s">
        <v>50</v>
      </c>
      <c r="S22" s="110" t="s">
        <v>50</v>
      </c>
      <c r="T22" s="112"/>
      <c r="U22" s="128" t="s">
        <v>50</v>
      </c>
      <c r="V22" s="110" t="s">
        <v>50</v>
      </c>
      <c r="W22" s="112"/>
      <c r="X22" s="128" t="s">
        <v>50</v>
      </c>
      <c r="Y22" s="110" t="s">
        <v>50</v>
      </c>
      <c r="Z22" s="112"/>
      <c r="AA22" s="128" t="s">
        <v>50</v>
      </c>
      <c r="AB22" s="110" t="s">
        <v>50</v>
      </c>
      <c r="AC22" s="112"/>
      <c r="AD22" s="128" t="s">
        <v>50</v>
      </c>
      <c r="AE22" s="110" t="s">
        <v>50</v>
      </c>
      <c r="AF22" s="28"/>
      <c r="AG22" s="43">
        <f t="shared" si="0"/>
        <v>355</v>
      </c>
      <c r="AH22" s="53"/>
    </row>
    <row r="23" spans="1:34" ht="19.5" customHeight="1">
      <c r="A23" s="25"/>
      <c r="B23" s="50">
        <f>'PVC-U-Normabmessungen'!B22</f>
        <v>400</v>
      </c>
      <c r="C23" s="93">
        <f>'PVC-U-Innenabmessungen'!S21</f>
        <v>370.2</v>
      </c>
      <c r="D23" s="105">
        <f t="shared" si="20"/>
        <v>0.10763727891322002</v>
      </c>
      <c r="E23" s="6"/>
      <c r="F23" s="101">
        <f t="shared" ref="F23:F31" si="21">-2*SQRT(8*9.81*($C23/4000)*F$13/1000)*LOG((($R$9/1000)/(3.71*4*$C23/4000))+(2.51*1.3*0.000001/((4*$C23/4000)*SQRT(8*9.81*($C23/4000)*F$13/1000))))</f>
        <v>1.8334348831473506</v>
      </c>
      <c r="G23" s="109">
        <f t="shared" si="3"/>
        <v>197.34594188655834</v>
      </c>
      <c r="H23" s="6"/>
      <c r="I23" s="101">
        <f t="shared" ref="I23:I31" si="22">-2*SQRT(8*9.81*($C23/4000)*I$13/1000)*LOG((($R$9/1000)/(3.71*4*$C23/4000))+(2.51*1.3*0.000001/((4*$C23/4000)*SQRT(8*9.81*($C23/4000)*I$13/1000))))</f>
        <v>2.2498598474569369</v>
      </c>
      <c r="J23" s="109">
        <f t="shared" si="5"/>
        <v>242.16879191637696</v>
      </c>
      <c r="K23" s="28"/>
      <c r="L23" s="101">
        <f t="shared" ref="L23:L31" si="23">-2*SQRT(8*9.81*($C23/4000)*L$13/1000)*LOG((($R$9/1000)/(3.71*4*$C23/4000))+(2.51*1.3*0.000001/((4*$C23/4000)*SQRT(8*9.81*($C23/4000)*L$13/1000))))</f>
        <v>2.6009593328634564</v>
      </c>
      <c r="M23" s="109">
        <f t="shared" si="7"/>
        <v>279.96018515336652</v>
      </c>
      <c r="N23" s="28"/>
      <c r="O23" s="101">
        <f t="shared" ref="O23:O31" si="24">-2*SQRT(8*9.81*($C23/4000)*O$13/1000)*LOG((($R$9/1000)/(3.71*4*$C23/4000))+(2.51*1.3*0.000001/((4*$C23/4000)*SQRT(8*9.81*($C23/4000)*O$13/1000))))</f>
        <v>2.9103022962124743</v>
      </c>
      <c r="P23" s="109">
        <f t="shared" si="9"/>
        <v>313.25701997920675</v>
      </c>
      <c r="Q23" s="112"/>
      <c r="R23" s="101">
        <f t="shared" ref="R23:R31" si="25">-2*SQRT(8*9.81*($C23/4000)*R$13/1000)*LOG((($R$9/1000)/(3.71*4*$C23/4000))+(2.51*1.3*0.000001/((4*$C23/4000)*SQRT(8*9.81*($C23/4000)*R$13/1000))))</f>
        <v>3.1899801756769919</v>
      </c>
      <c r="S23" s="109">
        <f t="shared" si="11"/>
        <v>343.36078589698701</v>
      </c>
      <c r="T23" s="112"/>
      <c r="U23" s="101">
        <f t="shared" ref="U23:U31" si="26">-2*SQRT(8*9.81*($C23/4000)*U$13/1000)*LOG((($R$9/1000)/(3.71*4*$C23/4000))+(2.51*1.3*0.000001/((4*$C23/4000)*SQRT(8*9.81*($C23/4000)*U$13/1000))))</f>
        <v>3.4471772237009923</v>
      </c>
      <c r="V23" s="109">
        <f t="shared" si="13"/>
        <v>371.0447762908031</v>
      </c>
      <c r="W23" s="112"/>
      <c r="X23" s="101">
        <f t="shared" ref="X23:X31" si="27">-2*SQRT(8*9.81*($C23/4000)*X$13/1000)*LOG((($R$9/1000)/(3.71*4*$C23/4000))+(2.51*1.3*0.000001/((4*$C23/4000)*SQRT(8*9.81*($C23/4000)*X$13/1000))))</f>
        <v>3.6865749900485141</v>
      </c>
      <c r="Y23" s="109">
        <f t="shared" si="15"/>
        <v>396.81290043835321</v>
      </c>
      <c r="Z23" s="112"/>
      <c r="AA23" s="101">
        <f t="shared" ref="AA23:AA31" si="28">-2*SQRT(8*9.81*($C23/4000)*AA$13/1000)*LOG((($R$9/1000)/(3.71*4*$C23/4000))+(2.51*1.3*0.000001/((4*$C23/4000)*SQRT(8*9.81*($C23/4000)*AA$13/1000))))</f>
        <v>3.9114255993143368</v>
      </c>
      <c r="AB23" s="109">
        <f t="shared" si="17"/>
        <v>421.01520818170599</v>
      </c>
      <c r="AC23" s="112"/>
      <c r="AD23" s="101">
        <f t="shared" ref="AD23:AD31" si="29">-2*SQRT(8*9.81*($C23/4000)*AD$13/1000)*LOG((($R$9/1000)/(3.71*4*$C23/4000))+(2.51*1.3*0.000001/((4*$C23/4000)*SQRT(8*9.81*($C23/4000)*AD$13/1000))))</f>
        <v>4.1240970750957553</v>
      </c>
      <c r="AE23" s="109">
        <f t="shared" si="19"/>
        <v>443.90658713727669</v>
      </c>
      <c r="AF23" s="28"/>
      <c r="AG23" s="34">
        <f t="shared" si="0"/>
        <v>400</v>
      </c>
      <c r="AH23" s="53"/>
    </row>
    <row r="24" spans="1:34" ht="19.5" customHeight="1">
      <c r="A24" s="25"/>
      <c r="B24" s="52">
        <f>'PVC-U-Normabmessungen'!B23</f>
        <v>450</v>
      </c>
      <c r="C24" s="66" t="str">
        <f>'PVC-U-Innenabmessungen'!S22</f>
        <v>-</v>
      </c>
      <c r="D24" s="106" t="s">
        <v>50</v>
      </c>
      <c r="E24" s="6"/>
      <c r="F24" s="102" t="s">
        <v>50</v>
      </c>
      <c r="G24" s="110" t="s">
        <v>50</v>
      </c>
      <c r="H24" s="28"/>
      <c r="I24" s="128" t="s">
        <v>50</v>
      </c>
      <c r="J24" s="110" t="s">
        <v>50</v>
      </c>
      <c r="K24" s="28"/>
      <c r="L24" s="128" t="s">
        <v>50</v>
      </c>
      <c r="M24" s="110" t="s">
        <v>50</v>
      </c>
      <c r="N24" s="28"/>
      <c r="O24" s="128" t="s">
        <v>50</v>
      </c>
      <c r="P24" s="110" t="s">
        <v>50</v>
      </c>
      <c r="Q24" s="112"/>
      <c r="R24" s="128" t="s">
        <v>50</v>
      </c>
      <c r="S24" s="110" t="s">
        <v>50</v>
      </c>
      <c r="T24" s="112"/>
      <c r="U24" s="128" t="s">
        <v>50</v>
      </c>
      <c r="V24" s="110" t="s">
        <v>50</v>
      </c>
      <c r="W24" s="112"/>
      <c r="X24" s="128" t="s">
        <v>50</v>
      </c>
      <c r="Y24" s="110" t="s">
        <v>50</v>
      </c>
      <c r="Z24" s="112"/>
      <c r="AA24" s="128" t="s">
        <v>50</v>
      </c>
      <c r="AB24" s="110" t="s">
        <v>50</v>
      </c>
      <c r="AC24" s="112"/>
      <c r="AD24" s="128" t="s">
        <v>50</v>
      </c>
      <c r="AE24" s="110" t="s">
        <v>50</v>
      </c>
      <c r="AF24" s="28"/>
      <c r="AG24" s="43">
        <f t="shared" si="0"/>
        <v>450</v>
      </c>
      <c r="AH24" s="53"/>
    </row>
    <row r="25" spans="1:34" ht="19.5" customHeight="1">
      <c r="A25" s="25"/>
      <c r="B25" s="50">
        <f>'PVC-U-Normabmessungen'!B24</f>
        <v>500</v>
      </c>
      <c r="C25" s="93">
        <f>'PVC-U-Innenabmessungen'!S23</f>
        <v>462.8</v>
      </c>
      <c r="D25" s="105">
        <f t="shared" si="20"/>
        <v>0.16821959456541291</v>
      </c>
      <c r="E25" s="6"/>
      <c r="F25" s="101">
        <f t="shared" si="21"/>
        <v>2.1106745959477786</v>
      </c>
      <c r="G25" s="109">
        <f t="shared" si="3"/>
        <v>355.05682478985199</v>
      </c>
      <c r="H25" s="6"/>
      <c r="I25" s="101">
        <f t="shared" si="22"/>
        <v>2.5894428463418007</v>
      </c>
      <c r="J25" s="109">
        <f t="shared" si="5"/>
        <v>435.59502576192648</v>
      </c>
      <c r="K25" s="28"/>
      <c r="L25" s="101">
        <f t="shared" si="23"/>
        <v>2.9930967412341833</v>
      </c>
      <c r="M25" s="109">
        <f t="shared" si="7"/>
        <v>503.4975203054729</v>
      </c>
      <c r="N25" s="28"/>
      <c r="O25" s="101">
        <f t="shared" si="24"/>
        <v>3.3487393657193225</v>
      </c>
      <c r="P25" s="109">
        <f t="shared" si="9"/>
        <v>563.32357840654242</v>
      </c>
      <c r="Q25" s="112"/>
      <c r="R25" s="101">
        <f t="shared" si="25"/>
        <v>3.6702743414944199</v>
      </c>
      <c r="S25" s="109">
        <f t="shared" si="11"/>
        <v>617.41206167002917</v>
      </c>
      <c r="T25" s="112"/>
      <c r="U25" s="101">
        <f t="shared" si="26"/>
        <v>3.965962318266337</v>
      </c>
      <c r="V25" s="109">
        <f t="shared" si="13"/>
        <v>667.15257324046831</v>
      </c>
      <c r="W25" s="112"/>
      <c r="X25" s="101">
        <f t="shared" si="27"/>
        <v>4.241186122875706</v>
      </c>
      <c r="Y25" s="109">
        <f t="shared" si="15"/>
        <v>713.45061006660671</v>
      </c>
      <c r="Z25" s="112"/>
      <c r="AA25" s="101">
        <f t="shared" si="28"/>
        <v>4.4996849603554363</v>
      </c>
      <c r="AB25" s="109">
        <f t="shared" si="17"/>
        <v>756.93517970307755</v>
      </c>
      <c r="AC25" s="112"/>
      <c r="AD25" s="101">
        <f t="shared" si="29"/>
        <v>4.7441814787530223</v>
      </c>
      <c r="AE25" s="109">
        <f t="shared" si="19"/>
        <v>798.06428490057442</v>
      </c>
      <c r="AF25" s="28"/>
      <c r="AG25" s="34">
        <f t="shared" si="0"/>
        <v>500</v>
      </c>
      <c r="AH25" s="53"/>
    </row>
    <row r="26" spans="1:34" ht="19.5" customHeight="1">
      <c r="A26" s="25"/>
      <c r="B26" s="123">
        <f>'PVC-U-Normabmessungen'!B25</f>
        <v>630</v>
      </c>
      <c r="C26" s="66">
        <f>'PVC-U-Innenabmessungen'!S24</f>
        <v>586</v>
      </c>
      <c r="D26" s="106">
        <f t="shared" si="20"/>
        <v>0.26970258771803013</v>
      </c>
      <c r="E26" s="6"/>
      <c r="F26" s="102">
        <f t="shared" si="21"/>
        <v>2.4470156717172258</v>
      </c>
      <c r="G26" s="110">
        <f t="shared" si="3"/>
        <v>659.96645884870952</v>
      </c>
      <c r="H26" s="28"/>
      <c r="I26" s="128">
        <f t="shared" si="22"/>
        <v>3.0014084436582982</v>
      </c>
      <c r="J26" s="110">
        <f t="shared" si="5"/>
        <v>809.48762405338846</v>
      </c>
      <c r="K26" s="28"/>
      <c r="L26" s="128">
        <f t="shared" si="23"/>
        <v>3.4688134452126898</v>
      </c>
      <c r="M26" s="110">
        <f t="shared" si="7"/>
        <v>935.54796248495779</v>
      </c>
      <c r="N26" s="28"/>
      <c r="O26" s="128">
        <f t="shared" si="24"/>
        <v>3.880620274894468</v>
      </c>
      <c r="P26" s="110">
        <f t="shared" si="9"/>
        <v>1046.6133300900915</v>
      </c>
      <c r="Q26" s="112"/>
      <c r="R26" s="128">
        <f t="shared" si="25"/>
        <v>4.2529306118733592</v>
      </c>
      <c r="S26" s="110">
        <f t="shared" si="11"/>
        <v>1147.0263914074703</v>
      </c>
      <c r="T26" s="112"/>
      <c r="U26" s="128">
        <f t="shared" si="26"/>
        <v>4.5953107324614013</v>
      </c>
      <c r="V26" s="110">
        <f t="shared" si="13"/>
        <v>1239.3671959132764</v>
      </c>
      <c r="W26" s="112"/>
      <c r="X26" s="128">
        <f t="shared" si="27"/>
        <v>4.9139940975072776</v>
      </c>
      <c r="Y26" s="110">
        <f t="shared" si="15"/>
        <v>1325.3169241288388</v>
      </c>
      <c r="Z26" s="112"/>
      <c r="AA26" s="128">
        <f t="shared" si="28"/>
        <v>5.2133107369196638</v>
      </c>
      <c r="AB26" s="110">
        <f t="shared" si="17"/>
        <v>1406.0433963254241</v>
      </c>
      <c r="AC26" s="112"/>
      <c r="AD26" s="128">
        <f t="shared" si="29"/>
        <v>5.49641345934862</v>
      </c>
      <c r="AE26" s="110">
        <f t="shared" si="19"/>
        <v>1482.3969331545327</v>
      </c>
      <c r="AF26" s="28"/>
      <c r="AG26" s="87">
        <f t="shared" si="0"/>
        <v>630</v>
      </c>
      <c r="AH26" s="53"/>
    </row>
    <row r="27" spans="1:34" ht="19.5" customHeight="1">
      <c r="A27" s="25"/>
      <c r="B27" s="50">
        <f>'PVC-U-Normabmessungen'!B26</f>
        <v>710</v>
      </c>
      <c r="C27" s="93" t="str">
        <f>'PVC-U-Innenabmessungen'!S25</f>
        <v>-</v>
      </c>
      <c r="D27" s="105" t="s">
        <v>50</v>
      </c>
      <c r="E27" s="6"/>
      <c r="F27" s="101" t="s">
        <v>50</v>
      </c>
      <c r="G27" s="109" t="s">
        <v>50</v>
      </c>
      <c r="H27" s="6"/>
      <c r="I27" s="101" t="s">
        <v>50</v>
      </c>
      <c r="J27" s="109" t="s">
        <v>50</v>
      </c>
      <c r="K27" s="28"/>
      <c r="L27" s="101" t="s">
        <v>50</v>
      </c>
      <c r="M27" s="109" t="s">
        <v>50</v>
      </c>
      <c r="N27" s="28"/>
      <c r="O27" s="101" t="s">
        <v>50</v>
      </c>
      <c r="P27" s="109" t="s">
        <v>50</v>
      </c>
      <c r="Q27" s="112"/>
      <c r="R27" s="101" t="s">
        <v>50</v>
      </c>
      <c r="S27" s="109" t="s">
        <v>50</v>
      </c>
      <c r="T27" s="112"/>
      <c r="U27" s="101" t="s">
        <v>50</v>
      </c>
      <c r="V27" s="109" t="s">
        <v>50</v>
      </c>
      <c r="W27" s="112"/>
      <c r="X27" s="101" t="s">
        <v>50</v>
      </c>
      <c r="Y27" s="109" t="s">
        <v>50</v>
      </c>
      <c r="Z27" s="112"/>
      <c r="AA27" s="101" t="s">
        <v>50</v>
      </c>
      <c r="AB27" s="109" t="s">
        <v>50</v>
      </c>
      <c r="AC27" s="112"/>
      <c r="AD27" s="101" t="s">
        <v>50</v>
      </c>
      <c r="AE27" s="109" t="s">
        <v>50</v>
      </c>
      <c r="AF27" s="28"/>
      <c r="AG27" s="34">
        <f t="shared" ref="AG27:AG30" si="30">B27</f>
        <v>710</v>
      </c>
      <c r="AH27" s="53"/>
    </row>
    <row r="28" spans="1:34" ht="19.5" customHeight="1">
      <c r="A28" s="25"/>
      <c r="B28" s="52">
        <f>'PVC-U-Normabmessungen'!B27</f>
        <v>800</v>
      </c>
      <c r="C28" s="66" t="str">
        <f>'PVC-U-Innenabmessungen'!S26</f>
        <v>-</v>
      </c>
      <c r="D28" s="106" t="s">
        <v>50</v>
      </c>
      <c r="E28" s="6"/>
      <c r="F28" s="102" t="s">
        <v>50</v>
      </c>
      <c r="G28" s="110" t="s">
        <v>50</v>
      </c>
      <c r="H28" s="28"/>
      <c r="I28" s="128" t="s">
        <v>50</v>
      </c>
      <c r="J28" s="110" t="s">
        <v>50</v>
      </c>
      <c r="K28" s="28"/>
      <c r="L28" s="128" t="s">
        <v>50</v>
      </c>
      <c r="M28" s="110" t="s">
        <v>50</v>
      </c>
      <c r="N28" s="28"/>
      <c r="O28" s="128" t="s">
        <v>50</v>
      </c>
      <c r="P28" s="110" t="s">
        <v>50</v>
      </c>
      <c r="Q28" s="112"/>
      <c r="R28" s="128" t="s">
        <v>50</v>
      </c>
      <c r="S28" s="110" t="s">
        <v>50</v>
      </c>
      <c r="T28" s="112"/>
      <c r="U28" s="128" t="s">
        <v>50</v>
      </c>
      <c r="V28" s="110" t="s">
        <v>50</v>
      </c>
      <c r="W28" s="112"/>
      <c r="X28" s="128" t="s">
        <v>50</v>
      </c>
      <c r="Y28" s="110" t="s">
        <v>50</v>
      </c>
      <c r="Z28" s="112"/>
      <c r="AA28" s="128" t="s">
        <v>50</v>
      </c>
      <c r="AB28" s="110" t="s">
        <v>50</v>
      </c>
      <c r="AC28" s="112"/>
      <c r="AD28" s="128" t="s">
        <v>50</v>
      </c>
      <c r="AE28" s="110" t="s">
        <v>50</v>
      </c>
      <c r="AF28" s="28"/>
      <c r="AG28" s="43">
        <f t="shared" si="30"/>
        <v>800</v>
      </c>
      <c r="AH28" s="53"/>
    </row>
    <row r="29" spans="1:34" ht="19.5" hidden="1" customHeight="1" outlineLevel="1">
      <c r="A29" s="25"/>
      <c r="B29" s="50">
        <f>'PVC-U-Normabmessungen'!B28</f>
        <v>900</v>
      </c>
      <c r="C29" s="93" t="str">
        <f>'PVC-U-Innenabmessungen'!S27</f>
        <v>-</v>
      </c>
      <c r="D29" s="105" t="e">
        <f t="shared" ref="D29:D30" si="31">PI()*(C29*C29)/4000000</f>
        <v>#VALUE!</v>
      </c>
      <c r="E29" s="6"/>
      <c r="F29" s="101" t="e">
        <f t="shared" si="21"/>
        <v>#VALUE!</v>
      </c>
      <c r="G29" s="109" t="e">
        <f t="shared" ref="G29:G30" si="32">F29*$D29*1000</f>
        <v>#VALUE!</v>
      </c>
      <c r="H29" s="6"/>
      <c r="I29" s="101" t="e">
        <f t="shared" si="22"/>
        <v>#VALUE!</v>
      </c>
      <c r="J29" s="109" t="e">
        <f t="shared" ref="J29:J30" si="33">I29*$D29*1000</f>
        <v>#VALUE!</v>
      </c>
      <c r="K29" s="28"/>
      <c r="L29" s="101" t="e">
        <f t="shared" si="23"/>
        <v>#VALUE!</v>
      </c>
      <c r="M29" s="109" t="e">
        <f t="shared" ref="M29:M30" si="34">L29*$D29*1000</f>
        <v>#VALUE!</v>
      </c>
      <c r="N29" s="28"/>
      <c r="O29" s="101" t="e">
        <f t="shared" si="24"/>
        <v>#VALUE!</v>
      </c>
      <c r="P29" s="109" t="e">
        <f t="shared" ref="P29:P30" si="35">O29*$D29*1000</f>
        <v>#VALUE!</v>
      </c>
      <c r="Q29" s="112"/>
      <c r="R29" s="101" t="e">
        <f t="shared" si="25"/>
        <v>#VALUE!</v>
      </c>
      <c r="S29" s="109" t="e">
        <f t="shared" ref="S29:S30" si="36">R29*$D29*1000</f>
        <v>#VALUE!</v>
      </c>
      <c r="T29" s="112"/>
      <c r="U29" s="101" t="e">
        <f t="shared" si="26"/>
        <v>#VALUE!</v>
      </c>
      <c r="V29" s="109" t="e">
        <f t="shared" ref="V29:V30" si="37">U29*$D29*1000</f>
        <v>#VALUE!</v>
      </c>
      <c r="W29" s="112"/>
      <c r="X29" s="101" t="e">
        <f t="shared" si="27"/>
        <v>#VALUE!</v>
      </c>
      <c r="Y29" s="109" t="e">
        <f t="shared" ref="Y29:Y30" si="38">X29*$D29*1000</f>
        <v>#VALUE!</v>
      </c>
      <c r="Z29" s="112"/>
      <c r="AA29" s="101" t="e">
        <f t="shared" si="28"/>
        <v>#VALUE!</v>
      </c>
      <c r="AB29" s="109" t="e">
        <f t="shared" ref="AB29:AB30" si="39">AA29*$D29*1000</f>
        <v>#VALUE!</v>
      </c>
      <c r="AC29" s="112"/>
      <c r="AD29" s="101" t="e">
        <f t="shared" si="29"/>
        <v>#VALUE!</v>
      </c>
      <c r="AE29" s="109" t="e">
        <f t="shared" ref="AE29:AE30" si="40">AD29*$D29*1000</f>
        <v>#VALUE!</v>
      </c>
      <c r="AF29" s="28"/>
      <c r="AG29" s="34">
        <f t="shared" si="30"/>
        <v>900</v>
      </c>
      <c r="AH29" s="53"/>
    </row>
    <row r="30" spans="1:34" ht="19.5" hidden="1" customHeight="1" outlineLevel="1">
      <c r="A30" s="25"/>
      <c r="B30" s="123">
        <f>'PVC-U-Normabmessungen'!B29</f>
        <v>1000</v>
      </c>
      <c r="C30" s="66" t="str">
        <f>'PVC-U-Innenabmessungen'!S28</f>
        <v>-</v>
      </c>
      <c r="D30" s="106" t="e">
        <f t="shared" si="31"/>
        <v>#VALUE!</v>
      </c>
      <c r="E30" s="6"/>
      <c r="F30" s="102" t="e">
        <f t="shared" si="21"/>
        <v>#VALUE!</v>
      </c>
      <c r="G30" s="110" t="e">
        <f t="shared" si="32"/>
        <v>#VALUE!</v>
      </c>
      <c r="H30" s="28"/>
      <c r="I30" s="128" t="e">
        <f t="shared" si="22"/>
        <v>#VALUE!</v>
      </c>
      <c r="J30" s="110" t="e">
        <f t="shared" si="33"/>
        <v>#VALUE!</v>
      </c>
      <c r="K30" s="28"/>
      <c r="L30" s="128" t="e">
        <f t="shared" si="23"/>
        <v>#VALUE!</v>
      </c>
      <c r="M30" s="110" t="e">
        <f t="shared" si="34"/>
        <v>#VALUE!</v>
      </c>
      <c r="N30" s="28"/>
      <c r="O30" s="128" t="e">
        <f t="shared" si="24"/>
        <v>#VALUE!</v>
      </c>
      <c r="P30" s="110" t="e">
        <f t="shared" si="35"/>
        <v>#VALUE!</v>
      </c>
      <c r="Q30" s="112"/>
      <c r="R30" s="128" t="e">
        <f t="shared" si="25"/>
        <v>#VALUE!</v>
      </c>
      <c r="S30" s="110" t="e">
        <f t="shared" si="36"/>
        <v>#VALUE!</v>
      </c>
      <c r="T30" s="112"/>
      <c r="U30" s="128" t="e">
        <f t="shared" si="26"/>
        <v>#VALUE!</v>
      </c>
      <c r="V30" s="110" t="e">
        <f t="shared" si="37"/>
        <v>#VALUE!</v>
      </c>
      <c r="W30" s="112"/>
      <c r="X30" s="128" t="e">
        <f t="shared" si="27"/>
        <v>#VALUE!</v>
      </c>
      <c r="Y30" s="110" t="e">
        <f t="shared" si="38"/>
        <v>#VALUE!</v>
      </c>
      <c r="Z30" s="112"/>
      <c r="AA30" s="128" t="e">
        <f t="shared" si="28"/>
        <v>#VALUE!</v>
      </c>
      <c r="AB30" s="110" t="e">
        <f t="shared" si="39"/>
        <v>#VALUE!</v>
      </c>
      <c r="AC30" s="112"/>
      <c r="AD30" s="128" t="e">
        <f t="shared" si="29"/>
        <v>#VALUE!</v>
      </c>
      <c r="AE30" s="110" t="e">
        <f t="shared" si="40"/>
        <v>#VALUE!</v>
      </c>
      <c r="AF30" s="28"/>
      <c r="AG30" s="87">
        <f t="shared" si="30"/>
        <v>1000</v>
      </c>
      <c r="AH30" s="53"/>
    </row>
    <row r="31" spans="1:34" ht="19.5" hidden="1" customHeight="1" outlineLevel="1" thickBot="1">
      <c r="A31" s="25"/>
      <c r="B31" s="124">
        <f>'PVC-U-Normabmessungen'!B30</f>
        <v>1200</v>
      </c>
      <c r="C31" s="98" t="str">
        <f>'PVC-U-Innenabmessungen'!S29</f>
        <v>-</v>
      </c>
      <c r="D31" s="107" t="e">
        <f t="shared" si="20"/>
        <v>#VALUE!</v>
      </c>
      <c r="E31" s="6"/>
      <c r="F31" s="103" t="e">
        <f t="shared" si="21"/>
        <v>#VALUE!</v>
      </c>
      <c r="G31" s="111" t="e">
        <f t="shared" si="3"/>
        <v>#VALUE!</v>
      </c>
      <c r="H31" s="6"/>
      <c r="I31" s="103" t="e">
        <f t="shared" si="22"/>
        <v>#VALUE!</v>
      </c>
      <c r="J31" s="111" t="e">
        <f t="shared" si="5"/>
        <v>#VALUE!</v>
      </c>
      <c r="K31" s="28"/>
      <c r="L31" s="103" t="e">
        <f t="shared" si="23"/>
        <v>#VALUE!</v>
      </c>
      <c r="M31" s="111" t="e">
        <f t="shared" si="7"/>
        <v>#VALUE!</v>
      </c>
      <c r="N31" s="28"/>
      <c r="O31" s="103" t="e">
        <f t="shared" si="24"/>
        <v>#VALUE!</v>
      </c>
      <c r="P31" s="111" t="e">
        <f t="shared" si="9"/>
        <v>#VALUE!</v>
      </c>
      <c r="Q31" s="112"/>
      <c r="R31" s="103" t="e">
        <f t="shared" si="25"/>
        <v>#VALUE!</v>
      </c>
      <c r="S31" s="111" t="e">
        <f t="shared" si="11"/>
        <v>#VALUE!</v>
      </c>
      <c r="T31" s="112"/>
      <c r="U31" s="103" t="e">
        <f t="shared" si="26"/>
        <v>#VALUE!</v>
      </c>
      <c r="V31" s="111" t="e">
        <f t="shared" si="13"/>
        <v>#VALUE!</v>
      </c>
      <c r="W31" s="112"/>
      <c r="X31" s="103" t="e">
        <f t="shared" si="27"/>
        <v>#VALUE!</v>
      </c>
      <c r="Y31" s="111" t="e">
        <f t="shared" si="15"/>
        <v>#VALUE!</v>
      </c>
      <c r="Z31" s="112"/>
      <c r="AA31" s="103" t="e">
        <f t="shared" si="28"/>
        <v>#VALUE!</v>
      </c>
      <c r="AB31" s="111" t="e">
        <f t="shared" si="17"/>
        <v>#VALUE!</v>
      </c>
      <c r="AC31" s="112"/>
      <c r="AD31" s="103" t="e">
        <f t="shared" si="29"/>
        <v>#VALUE!</v>
      </c>
      <c r="AE31" s="111" t="e">
        <f t="shared" si="19"/>
        <v>#VALUE!</v>
      </c>
      <c r="AF31" s="28"/>
      <c r="AG31" s="97">
        <f t="shared" si="0"/>
        <v>1200</v>
      </c>
      <c r="AH31" s="53"/>
    </row>
    <row r="32" spans="1:34" collapsed="1">
      <c r="A32" s="46"/>
      <c r="B32" s="13"/>
      <c r="C32" s="13"/>
      <c r="D32" s="13"/>
      <c r="E32" s="47"/>
      <c r="F32" s="65"/>
      <c r="G32" s="55"/>
      <c r="H32" s="56"/>
      <c r="I32" s="56"/>
      <c r="J32" s="55"/>
      <c r="K32" s="56"/>
      <c r="L32" s="56"/>
      <c r="M32" s="56"/>
      <c r="N32" s="56"/>
      <c r="O32" s="56"/>
      <c r="P32" s="55"/>
      <c r="Q32" s="55"/>
      <c r="R32" s="65" t="s">
        <v>18</v>
      </c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47"/>
      <c r="AG32" s="47"/>
      <c r="AH32" s="48"/>
    </row>
    <row r="33" spans="2:29">
      <c r="B33" s="49" t="s">
        <v>67</v>
      </c>
      <c r="C33" s="49"/>
      <c r="D33" s="49"/>
      <c r="AC33" s="112"/>
    </row>
  </sheetData>
  <mergeCells count="3">
    <mergeCell ref="H1:AD1"/>
    <mergeCell ref="H2:AD4"/>
    <mergeCell ref="U9:AD9"/>
  </mergeCells>
  <pageMargins left="0.79000000000000015" right="0.79000000000000015" top="0.39000000000000007" bottom="0.39000000000000007" header="0.2" footer="0.24000000000000002"/>
  <pageSetup paperSize="9" scale="80" orientation="landscape" r:id="rId1"/>
  <headerFooter>
    <oddFooter xml:space="preserve">&amp;CGeschäftsstelle VKR  Schachenallee 29C CH-5000 Aarau
Tel. +41 (0)62 834 00 60 www.vkr.ch  info@vkr.ch
&amp;R
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A4D35-003D-472A-9797-E4299C740401}">
  <sheetPr>
    <tabColor theme="5" tint="0.79998168889431442"/>
  </sheetPr>
  <dimension ref="A1:AH29"/>
  <sheetViews>
    <sheetView showGridLines="0" view="pageBreakPreview" zoomScaleNormal="80" zoomScaleSheetLayoutView="100" zoomScalePageLayoutView="86" workbookViewId="0">
      <selection activeCell="AG2" sqref="AG2"/>
    </sheetView>
  </sheetViews>
  <sheetFormatPr baseColWidth="10" defaultRowHeight="12.7"/>
  <cols>
    <col min="1" max="1" width="1.29296875" customWidth="1"/>
    <col min="2" max="2" width="4.29296875" customWidth="1"/>
    <col min="3" max="3" width="6.9375" bestFit="1" customWidth="1"/>
    <col min="4" max="4" width="6.76171875" bestFit="1" customWidth="1"/>
    <col min="5" max="5" width="2.703125" customWidth="1"/>
    <col min="6" max="6" width="6.3515625" bestFit="1" customWidth="1"/>
    <col min="7" max="7" width="6.29296875" bestFit="1" customWidth="1"/>
    <col min="8" max="8" width="1.703125" customWidth="1"/>
    <col min="9" max="9" width="6.3515625" bestFit="1" customWidth="1"/>
    <col min="10" max="10" width="6.29296875" bestFit="1" customWidth="1"/>
    <col min="11" max="11" width="1.703125" customWidth="1"/>
    <col min="12" max="12" width="6.3515625" bestFit="1" customWidth="1"/>
    <col min="13" max="13" width="6.29296875" bestFit="1" customWidth="1"/>
    <col min="14" max="14" width="1.703125" customWidth="1"/>
    <col min="15" max="15" width="6.3515625" bestFit="1" customWidth="1"/>
    <col min="16" max="16" width="6.29296875" bestFit="1" customWidth="1"/>
    <col min="17" max="17" width="1.703125" customWidth="1"/>
    <col min="18" max="18" width="6.3515625" bestFit="1" customWidth="1"/>
    <col min="19" max="19" width="6.29296875" bestFit="1" customWidth="1"/>
    <col min="20" max="20" width="1.703125" customWidth="1"/>
    <col min="21" max="21" width="6.3515625" bestFit="1" customWidth="1"/>
    <col min="22" max="22" width="6.29296875" bestFit="1" customWidth="1"/>
    <col min="23" max="23" width="1.703125" customWidth="1"/>
    <col min="24" max="24" width="6.3515625" bestFit="1" customWidth="1"/>
    <col min="25" max="25" width="6.29296875" bestFit="1" customWidth="1"/>
    <col min="26" max="26" width="1.703125" customWidth="1"/>
    <col min="27" max="27" width="6.3515625" bestFit="1" customWidth="1"/>
    <col min="28" max="28" width="6.29296875" bestFit="1" customWidth="1"/>
    <col min="29" max="29" width="1.703125" customWidth="1"/>
    <col min="30" max="30" width="6.3515625" bestFit="1" customWidth="1"/>
    <col min="31" max="31" width="6.29296875" bestFit="1" customWidth="1"/>
    <col min="32" max="32" width="1.703125" customWidth="1"/>
    <col min="33" max="33" width="4.46875" customWidth="1"/>
    <col min="34" max="34" width="1.46875" customWidth="1"/>
    <col min="35" max="35" width="0.9375" customWidth="1"/>
  </cols>
  <sheetData>
    <row r="1" spans="1:34" s="3" customFormat="1" ht="18" customHeight="1">
      <c r="A1" s="1"/>
      <c r="B1" s="2"/>
      <c r="C1" s="2"/>
      <c r="D1" s="2"/>
      <c r="E1" s="2"/>
      <c r="F1" s="2"/>
      <c r="G1" s="130"/>
      <c r="H1" s="236" t="s">
        <v>42</v>
      </c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  <c r="AA1" s="236"/>
      <c r="AB1" s="236"/>
      <c r="AC1" s="236"/>
      <c r="AD1" s="236"/>
      <c r="AE1" s="130"/>
      <c r="AF1" s="130"/>
      <c r="AG1" s="71" t="s">
        <v>103</v>
      </c>
      <c r="AH1" s="69"/>
    </row>
    <row r="2" spans="1:34" s="3" customFormat="1" ht="18" customHeight="1">
      <c r="A2" s="4"/>
      <c r="B2" s="5"/>
      <c r="C2" s="5"/>
      <c r="D2" s="5"/>
      <c r="E2" s="5"/>
      <c r="F2" s="5"/>
      <c r="G2" s="131"/>
      <c r="H2" s="237" t="s">
        <v>41</v>
      </c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131"/>
      <c r="AF2" s="131"/>
      <c r="AH2" s="70"/>
    </row>
    <row r="3" spans="1:34" s="3" customFormat="1" ht="18" customHeight="1">
      <c r="A3" s="4"/>
      <c r="B3" s="5"/>
      <c r="C3" s="5"/>
      <c r="D3" s="5"/>
      <c r="E3" s="5"/>
      <c r="F3" s="5"/>
      <c r="G3" s="131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131"/>
      <c r="AF3" s="131"/>
      <c r="AH3" s="70"/>
    </row>
    <row r="4" spans="1:34" s="3" customFormat="1" ht="18" customHeight="1">
      <c r="A4" s="4"/>
      <c r="B4" s="5"/>
      <c r="C4" s="5"/>
      <c r="D4" s="5"/>
      <c r="E4" s="5"/>
      <c r="F4" s="5"/>
      <c r="G4" s="131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131"/>
      <c r="AF4" s="131"/>
      <c r="AH4" s="70"/>
    </row>
    <row r="5" spans="1:34" s="3" customFormat="1" ht="18" customHeight="1">
      <c r="A5" s="4"/>
      <c r="B5" s="8" t="s">
        <v>7</v>
      </c>
      <c r="C5" s="8"/>
      <c r="D5" s="8"/>
      <c r="E5" s="8"/>
      <c r="F5" s="8"/>
      <c r="G5" s="8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H5" s="70"/>
    </row>
    <row r="6" spans="1:34" s="3" customFormat="1" ht="18" customHeight="1">
      <c r="A6" s="4"/>
      <c r="B6" s="10" t="s">
        <v>8</v>
      </c>
      <c r="C6" s="10"/>
      <c r="D6" s="10"/>
      <c r="E6" s="10"/>
      <c r="F6" s="10"/>
      <c r="G6" s="10"/>
      <c r="H6" s="10"/>
      <c r="I6" s="10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H6" s="70"/>
    </row>
    <row r="7" spans="1:34" s="3" customFormat="1" ht="8.25" customHeight="1">
      <c r="A7" s="11"/>
      <c r="B7" s="12"/>
      <c r="C7" s="12"/>
      <c r="D7" s="12"/>
      <c r="E7" s="12"/>
      <c r="F7" s="12"/>
      <c r="G7" s="12"/>
      <c r="H7" s="12"/>
      <c r="I7" s="12"/>
      <c r="J7" s="13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59"/>
    </row>
    <row r="8" spans="1:34" s="3" customFormat="1" ht="9" customHeight="1"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/>
    </row>
    <row r="9" spans="1:34" ht="15.35">
      <c r="A9" s="120"/>
      <c r="B9" s="134" t="s">
        <v>30</v>
      </c>
      <c r="C9" s="133"/>
      <c r="D9" s="133"/>
      <c r="E9" s="133"/>
      <c r="F9" s="133"/>
      <c r="G9" s="133"/>
      <c r="H9" s="133"/>
      <c r="I9" s="133"/>
      <c r="J9" s="133"/>
      <c r="K9" s="133"/>
      <c r="L9" s="133"/>
      <c r="M9" s="133"/>
      <c r="N9" s="133"/>
      <c r="O9" s="133"/>
      <c r="P9" s="133"/>
      <c r="Q9" s="133"/>
      <c r="R9" s="133"/>
      <c r="S9" s="133"/>
      <c r="T9" s="133"/>
      <c r="U9" s="133"/>
      <c r="V9" s="133"/>
      <c r="W9" s="133"/>
      <c r="X9" s="132" t="s">
        <v>39</v>
      </c>
      <c r="Y9" s="133"/>
      <c r="Z9" s="133"/>
      <c r="AA9" s="133"/>
      <c r="AB9" s="133"/>
      <c r="AC9" s="133"/>
      <c r="AD9" s="133"/>
      <c r="AE9" s="133"/>
      <c r="AF9" s="139"/>
      <c r="AG9" s="132"/>
      <c r="AH9" s="16"/>
    </row>
    <row r="10" spans="1:34" ht="12.75" customHeight="1">
      <c r="H10" s="18"/>
      <c r="I10" s="18"/>
      <c r="J10" s="18"/>
      <c r="K10" s="18"/>
      <c r="L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</row>
    <row r="11" spans="1:34" ht="15.35">
      <c r="A11" s="20"/>
      <c r="B11" s="21"/>
      <c r="C11" s="21"/>
      <c r="D11" s="21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4"/>
    </row>
    <row r="12" spans="1:34" ht="21.25" customHeight="1" thickBot="1">
      <c r="A12" s="25"/>
      <c r="B12" s="164"/>
      <c r="E12" s="150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53"/>
    </row>
    <row r="13" spans="1:34" s="114" customFormat="1" ht="23.7" thickBot="1">
      <c r="A13" s="113"/>
      <c r="B13" s="269" t="s">
        <v>26</v>
      </c>
      <c r="C13" s="270"/>
      <c r="D13" s="270"/>
      <c r="E13" s="270"/>
      <c r="F13" s="271"/>
      <c r="G13" s="151"/>
      <c r="H13" s="266" t="s">
        <v>34</v>
      </c>
      <c r="I13" s="267"/>
      <c r="J13" s="267"/>
      <c r="K13" s="268"/>
      <c r="AG13" s="118"/>
      <c r="AH13" s="119"/>
    </row>
    <row r="14" spans="1:34" ht="18" customHeight="1">
      <c r="A14" s="25"/>
      <c r="B14" s="272" t="s">
        <v>27</v>
      </c>
      <c r="C14" s="273"/>
      <c r="D14" s="273"/>
      <c r="E14" s="273"/>
      <c r="F14" s="274"/>
      <c r="G14" s="6"/>
      <c r="H14" s="251" t="s">
        <v>31</v>
      </c>
      <c r="I14" s="252"/>
      <c r="J14" s="252"/>
      <c r="K14" s="253"/>
      <c r="N14" s="6"/>
      <c r="AF14" s="6"/>
      <c r="AG14" s="6"/>
      <c r="AH14" s="27"/>
    </row>
    <row r="15" spans="1:34" ht="17.7">
      <c r="A15" s="25"/>
      <c r="B15" s="275" t="s">
        <v>25</v>
      </c>
      <c r="C15" s="276"/>
      <c r="D15" s="276"/>
      <c r="E15" s="276"/>
      <c r="F15" s="277"/>
      <c r="G15" s="6"/>
      <c r="H15" s="254" t="s">
        <v>32</v>
      </c>
      <c r="I15" s="255"/>
      <c r="J15" s="255"/>
      <c r="K15" s="25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27"/>
    </row>
    <row r="16" spans="1:34" ht="19.5" customHeight="1">
      <c r="A16" s="25"/>
      <c r="B16" s="278" t="s">
        <v>28</v>
      </c>
      <c r="C16" s="279"/>
      <c r="D16" s="279"/>
      <c r="E16" s="279"/>
      <c r="F16" s="280"/>
      <c r="G16" s="6"/>
      <c r="H16" s="260" t="s">
        <v>36</v>
      </c>
      <c r="I16" s="261"/>
      <c r="J16" s="261"/>
      <c r="K16" s="262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53"/>
    </row>
    <row r="17" spans="1:34" ht="19.5" customHeight="1">
      <c r="A17" s="25"/>
      <c r="B17" s="281" t="s">
        <v>29</v>
      </c>
      <c r="C17" s="282"/>
      <c r="D17" s="282"/>
      <c r="E17" s="282"/>
      <c r="F17" s="283"/>
      <c r="G17" s="6"/>
      <c r="H17" s="254" t="s">
        <v>33</v>
      </c>
      <c r="I17" s="255"/>
      <c r="J17" s="255"/>
      <c r="K17" s="25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53"/>
    </row>
    <row r="18" spans="1:34" ht="19.5" customHeight="1" thickBot="1">
      <c r="A18" s="25"/>
      <c r="B18" s="257" t="s">
        <v>35</v>
      </c>
      <c r="C18" s="258"/>
      <c r="D18" s="258"/>
      <c r="E18" s="258"/>
      <c r="F18" s="259"/>
      <c r="G18" s="6"/>
      <c r="H18" s="263"/>
      <c r="I18" s="264"/>
      <c r="J18" s="264"/>
      <c r="K18" s="265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53"/>
    </row>
    <row r="19" spans="1:34" ht="19.5" customHeight="1">
      <c r="A19" s="25"/>
      <c r="B19" s="166" t="s">
        <v>37</v>
      </c>
      <c r="E19" s="149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53"/>
    </row>
    <row r="20" spans="1:34" ht="19.5" customHeight="1">
      <c r="A20" s="25"/>
      <c r="B20" s="165" t="s">
        <v>38</v>
      </c>
      <c r="E20" s="150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53"/>
    </row>
    <row r="21" spans="1:34" ht="19.5" customHeight="1">
      <c r="A21" s="25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53"/>
    </row>
    <row r="22" spans="1:34" ht="19.5" customHeight="1">
      <c r="A22" s="25"/>
      <c r="H22" s="28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53"/>
    </row>
    <row r="23" spans="1:34" ht="19.5" customHeight="1">
      <c r="A23" s="25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53"/>
    </row>
    <row r="24" spans="1:34" ht="19.5" customHeight="1">
      <c r="A24" s="25"/>
      <c r="H24" s="28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53"/>
    </row>
    <row r="25" spans="1:34" ht="19.5" customHeight="1">
      <c r="A25" s="25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53"/>
    </row>
    <row r="26" spans="1:34" ht="19.5" customHeight="1">
      <c r="A26" s="25"/>
      <c r="H26" s="28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53"/>
    </row>
    <row r="27" spans="1:34" ht="19.5" customHeight="1">
      <c r="A27" s="25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53"/>
    </row>
    <row r="28" spans="1:34">
      <c r="A28" s="46"/>
      <c r="B28" s="13"/>
      <c r="C28" s="13"/>
      <c r="D28" s="13"/>
      <c r="E28" s="47"/>
      <c r="F28" s="65"/>
      <c r="G28" s="55"/>
      <c r="H28" s="56"/>
      <c r="I28" s="56"/>
      <c r="J28" s="55"/>
      <c r="K28" s="56"/>
      <c r="L28" s="56"/>
      <c r="M28" s="56"/>
      <c r="N28" s="56"/>
      <c r="O28" s="56"/>
      <c r="P28" s="55"/>
      <c r="Q28" s="55"/>
      <c r="R28" s="6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47"/>
      <c r="AG28" s="47"/>
      <c r="AH28" s="48"/>
    </row>
    <row r="29" spans="1:34">
      <c r="B29" s="49" t="s">
        <v>67</v>
      </c>
      <c r="C29" s="49"/>
      <c r="D29" s="49"/>
      <c r="AC29" s="112"/>
    </row>
  </sheetData>
  <mergeCells count="14">
    <mergeCell ref="H1:AD1"/>
    <mergeCell ref="H2:AD4"/>
    <mergeCell ref="H14:K14"/>
    <mergeCell ref="H15:K15"/>
    <mergeCell ref="B18:F18"/>
    <mergeCell ref="H16:K16"/>
    <mergeCell ref="H17:K17"/>
    <mergeCell ref="H18:K18"/>
    <mergeCell ref="H13:K13"/>
    <mergeCell ref="B13:F13"/>
    <mergeCell ref="B14:F14"/>
    <mergeCell ref="B15:F15"/>
    <mergeCell ref="B16:F16"/>
    <mergeCell ref="B17:F17"/>
  </mergeCells>
  <pageMargins left="0.79000000000000015" right="0.79000000000000015" top="0.39000000000000007" bottom="0.39000000000000007" header="0.2" footer="0.24000000000000002"/>
  <pageSetup paperSize="9" scale="80" orientation="landscape" r:id="rId1"/>
  <headerFooter>
    <oddFooter xml:space="preserve">&amp;CGeschäftsstelle VKR  Schachenallee 29C CH-5000 Aarau
Tel. +41 (0)62 834 00 60 www.vkr.ch  info@vkr.ch
&amp;R
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4E17FCBCEC5C64783E08D059B329B72" ma:contentTypeVersion="11" ma:contentTypeDescription="Ein neues Dokument erstellen." ma:contentTypeScope="" ma:versionID="9bc78d5134a7cc4e2c86cc806ec22e51">
  <xsd:schema xmlns:xsd="http://www.w3.org/2001/XMLSchema" xmlns:xs="http://www.w3.org/2001/XMLSchema" xmlns:p="http://schemas.microsoft.com/office/2006/metadata/properties" xmlns:ns2="1532ef05-6bb4-472a-beb6-f45ab5858e2f" xmlns:ns3="c62eea95-94b2-43ca-b545-2b8ce9e40c5d" targetNamespace="http://schemas.microsoft.com/office/2006/metadata/properties" ma:root="true" ma:fieldsID="070ccdfc371b184a3334e103e44a707b" ns2:_="" ns3:_="">
    <xsd:import namespace="1532ef05-6bb4-472a-beb6-f45ab5858e2f"/>
    <xsd:import namespace="c62eea95-94b2-43ca-b545-2b8ce9e40c5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ingHintHash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32ef05-6bb4-472a-beb6-f45ab5858e2f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Freigabehinweishash" ma:internalName="SharingHintHash" ma:readOnly="true">
      <xsd:simpleType>
        <xsd:restriction base="dms:Text"/>
      </xsd:simpleType>
    </xsd:element>
    <xsd:element name="SharedWithDetails" ma:index="10" nillable="true" ma:displayName="Freigegeben für -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1" nillable="true" ma:displayName="Zuletzt freigegeben nach Benutz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2" nillable="true" ma:displayName="Zuletzt freigegeben nach Zeitpunkt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62eea95-94b2-43ca-b545-2b8ce9e40c5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6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7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MediaService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9395970-BD9E-440E-91A8-C5EFD5E94D7E}"/>
</file>

<file path=customXml/itemProps2.xml><?xml version="1.0" encoding="utf-8"?>
<ds:datastoreItem xmlns:ds="http://schemas.openxmlformats.org/officeDocument/2006/customXml" ds:itemID="{32796C4C-0805-4DE8-B5E9-153B7B841E78}"/>
</file>

<file path=customXml/itemProps3.xml><?xml version="1.0" encoding="utf-8"?>
<ds:datastoreItem xmlns:ds="http://schemas.openxmlformats.org/officeDocument/2006/customXml" ds:itemID="{4E3AB4FE-D32A-42AE-8392-EC7B44EE9B9C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10</vt:i4>
      </vt:variant>
    </vt:vector>
  </HeadingPairs>
  <TitlesOfParts>
    <vt:vector size="20" baseType="lpstr">
      <vt:lpstr>PVC-U-Normabmessungen</vt:lpstr>
      <vt:lpstr>PVC-U-Innenabmessungen</vt:lpstr>
      <vt:lpstr>PVC-U-Vollfüllung SN0.5</vt:lpstr>
      <vt:lpstr>PVC-U-Vollfüllung SN2</vt:lpstr>
      <vt:lpstr>PVC-U-Vollfüllung SN4</vt:lpstr>
      <vt:lpstr>PVC-U-Vollfüllung SN8</vt:lpstr>
      <vt:lpstr>PVC-U-Vollfüllung SN12</vt:lpstr>
      <vt:lpstr>PVC-U-Vollfüllung SN16</vt:lpstr>
      <vt:lpstr>Wandrauhigkeiten &amp; Teilfüllung</vt:lpstr>
      <vt:lpstr>Legende</vt:lpstr>
      <vt:lpstr>Legende!dn</vt:lpstr>
      <vt:lpstr>'PVC-U-Innenabmessungen'!dn</vt:lpstr>
      <vt:lpstr>'PVC-U-Normabmessungen'!dn</vt:lpstr>
      <vt:lpstr>'PVC-U-Vollfüllung SN0.5'!dn</vt:lpstr>
      <vt:lpstr>'PVC-U-Vollfüllung SN12'!dn</vt:lpstr>
      <vt:lpstr>'PVC-U-Vollfüllung SN16'!dn</vt:lpstr>
      <vt:lpstr>'PVC-U-Vollfüllung SN2'!dn</vt:lpstr>
      <vt:lpstr>'PVC-U-Vollfüllung SN4'!dn</vt:lpstr>
      <vt:lpstr>'PVC-U-Vollfüllung SN8'!dn</vt:lpstr>
      <vt:lpstr>'Wandrauhigkeiten &amp; Teilfüllung'!dn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</dc:creator>
  <cp:lastModifiedBy>Michael Gressmann</cp:lastModifiedBy>
  <cp:lastPrinted>2018-10-10T17:47:42Z</cp:lastPrinted>
  <dcterms:created xsi:type="dcterms:W3CDTF">2017-02-06T15:25:29Z</dcterms:created>
  <dcterms:modified xsi:type="dcterms:W3CDTF">2018-10-18T14:45:42Z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0x010100E4E17FCBCEC5C64783E08D059B329B72</vt:lpwstr>
  </property>
</Properties>
</file>